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3"/>
  </bookViews>
  <sheets>
    <sheet name="Pakiet 1" sheetId="1" r:id="rId1"/>
    <sheet name="Pakiet 2" sheetId="2" r:id="rId2"/>
    <sheet name="Pakiet 3" sheetId="3" r:id="rId3"/>
    <sheet name="Pakiet 4 " sheetId="4" r:id="rId4"/>
    <sheet name="Pakiet 5" sheetId="5" r:id="rId5"/>
    <sheet name="Pakiet 6" sheetId="6" r:id="rId6"/>
    <sheet name="Pakiet 7 " sheetId="7" r:id="rId7"/>
    <sheet name="Pakiet 8" sheetId="8" r:id="rId8"/>
    <sheet name="Pakiet 9 " sheetId="9" r:id="rId9"/>
  </sheets>
  <definedNames/>
  <calcPr fullCalcOnLoad="1"/>
</workbook>
</file>

<file path=xl/sharedStrings.xml><?xml version="1.0" encoding="utf-8"?>
<sst xmlns="http://schemas.openxmlformats.org/spreadsheetml/2006/main" count="418" uniqueCount="158">
  <si>
    <t>………………………………………………………</t>
  </si>
  <si>
    <t>pieczątka nagłówkowa Wykonawcy</t>
  </si>
  <si>
    <t xml:space="preserve"> dla Wojewódzkiego Szpitala Specjalistycznego we Wrocławiu</t>
  </si>
  <si>
    <t>FORMULARZ ASORTYMENTOWO-CENOWY</t>
  </si>
  <si>
    <t>L.p.</t>
  </si>
  <si>
    <t>Przedmiot zamówienia</t>
  </si>
  <si>
    <t>JM</t>
  </si>
  <si>
    <t>%  VAT</t>
  </si>
  <si>
    <t>wartość pakietu brutto słownie: .................................................................</t>
  </si>
  <si>
    <t>……………………………………………………</t>
  </si>
  <si>
    <t>(podpis i pieczątka imienna osoby)</t>
  </si>
  <si>
    <t>uprawnionej do reprezentowania Wykonawcy)</t>
  </si>
  <si>
    <t>Załącznik nr 1.1</t>
  </si>
  <si>
    <t>do oferty na dostawę akcesoriów i części do sprzętu medycznego</t>
  </si>
  <si>
    <t>Butelka do nawilżacza dozownika tlenowego pojemność 300ml z podwójnym gwintem (dwuwchodowym) M53x9</t>
  </si>
  <si>
    <t>Butlowy reduktor ciśnienia z szybkozłączem AGA i tuleją [tlen] nastawny</t>
  </si>
  <si>
    <t>Butlowy reduktor ciśnienia z szybkozłączem AGA nastawny na CO2</t>
  </si>
  <si>
    <t xml:space="preserve">Nawilżacz do dozownika (butla z tworzywa o pojemności 300ml z szerokim wlewem fi54) </t>
  </si>
  <si>
    <t>Zawór czerpalny próżni mocowany bezpośrednio do punktu poboru próżni w systemie AGA wtykiem ze stali nierdzewnej dł nie mniejsza niż 78mm, wakuometr z 2 skalami bar i mmHg z tuleją</t>
  </si>
  <si>
    <t>Zawór czerpalny próżni mocowany bezpośrednio do punktu poboru próżni w systemie AGA wtykiem ze stali nierdzewnej dł nie mniejsza niż 78mm, wakuometr z 2 skalami bar i mmHg wraz z pojemnikiem zabezpieczającym i układem dławiącym - butelka z tworzywa o pojemności 300ml z podwójnym gwintem (dwuwchodowym) M53x9</t>
  </si>
  <si>
    <t>szt.</t>
  </si>
  <si>
    <t>Op.</t>
  </si>
  <si>
    <t>znak postępowania Szp/FZ- 34/2019</t>
  </si>
  <si>
    <t>Załącznik nr 1.2</t>
  </si>
  <si>
    <t>Pakiet nr 2 - Akcesoria do kardiomonitorów prod Mindray modele iMEC12, MEC7, 12, 1000, 1200, 2000, iPM12, PM6000, 8000, 9000, 9800, Beneview T8</t>
  </si>
  <si>
    <t>mankiet CM1203 średni bez lateksu (obw ramienia 25-35 cm)</t>
  </si>
  <si>
    <t>Rura połączeniowa do mankietów dla dzieci i dorosłych dł 3m</t>
  </si>
  <si>
    <t>Załącznik nr 1.3</t>
  </si>
  <si>
    <t>Karta pamięci do rejestratora holterowskiego BTL-08 EKG</t>
  </si>
  <si>
    <t>kpl.</t>
  </si>
  <si>
    <t xml:space="preserve">Kabel EKG pacjenta z 5 odprowadzeniami </t>
  </si>
  <si>
    <t xml:space="preserve">kabel pacjenta do aparatu EKG BTL-08 LC </t>
  </si>
  <si>
    <t>Załącznik nr 1.4</t>
  </si>
  <si>
    <t>Pakiet nr 4 - Akcesoria do diatermii prod ERBE modele/ seria ICC VIO</t>
  </si>
  <si>
    <t>Pakiet nr 3 - Akcesoria do aparatów produkcji BTL typ EKG BTL-08LC oraz rejestratora holterowskiego BTL-08</t>
  </si>
  <si>
    <t>Pinceta bipolarna z kanałem irygacyjnym, bagnetowa, końcówki 1,0 mm, tępe, długość 200 mm</t>
  </si>
  <si>
    <t>Kabel z klipsem do jednorazowych elektrod neutralnych, VIO, ICC, ACC, Seria „T“, Standard, 4 m do dzielonych elektrod neutralnych Nessy Omega</t>
  </si>
  <si>
    <t>Załącznik nr 1.5</t>
  </si>
  <si>
    <t>Pakiet nr 5 - Części i akcesoria do mechanicznych aparatów do mierzenia ciśnienia</t>
  </si>
  <si>
    <t>Manometr do aparatu MCK w miękkiej zdejmowanej osłonie</t>
  </si>
  <si>
    <t>Załącznik nr 1.6</t>
  </si>
  <si>
    <t>Pakiet nr 6 - Akcesoria do kardiomonitorów produkcji Deraeger modele - Delta, Kappa, produkcji Spacelabs modele - Xpression</t>
  </si>
  <si>
    <t>Adapter SP02 wielokrotnego użytku-do Draeger typu Nellcor, dł. 2,2m</t>
  </si>
  <si>
    <t xml:space="preserve">Czujni SpO2 wielokrotnego użytku silikonowy dla dorosłych typ Nellcor OxiMax długość 1,1m do adaptera </t>
  </si>
  <si>
    <t>Wielorazowe odprowadzenia EKG - Unimed o długosci 90 cm, 3 X klamra, złącze 5 pin</t>
  </si>
  <si>
    <t>Wielorazowy kabel EKG-główny,3/5 odprowadzeniowy, wtyk 16 pin typu Siemens/Draeger/Multimed,dł. 2,5m</t>
  </si>
  <si>
    <t>17-wtykowa przejściówka Spacelabs Burdick 5 odprowadzeń</t>
  </si>
  <si>
    <t>Jednorazowe odprowadzenia EKG -  UNIMED, 5 odprowadzeń, klamra, długość 0,9 m, przewód ekranowany</t>
  </si>
  <si>
    <t>Załącznik nr 1.7</t>
  </si>
  <si>
    <t>Zestaw drenu płuczącego, do zastosowania z pompą Karl Storz HAMOU ENDOMAT, do histeroskopii, wielorazowy</t>
  </si>
  <si>
    <t>Kleszcze rozdzielające, śr. 4 Fr., dł. 60 cm, jedna bransza ruchoma</t>
  </si>
  <si>
    <t>Sonotroda bez koronki, śr. 3,5 mm, długość 30 cm, kompatybilna z litotryptorem ultradźwiękowym CALCUSON firmy Karl Storz</t>
  </si>
  <si>
    <t>Dren płuczący, do zastosowania z konsolą Karl Storz UNIDRIVE ENT/ECO/NEURO/OMFS, sterylny, opakowanie 10 szt.</t>
  </si>
  <si>
    <t>Klipsownica laparoskopowa śr. 10 mm, dł. 36 cm, wielorazowa, do tytanowych klipsów średnio-dużych, obrotowa, rozbieralna na: uchwyt metalowy z zabezpieczeniem przed przypadkowym zaciśnięciem branszy, tubus metalowy z przyłączem do przepłukiwania, wkład roboczy</t>
  </si>
  <si>
    <t>Przewód łączący przetwornik z generatorem ultradźwiękowym CALCUSON firmy Karl Storz</t>
  </si>
  <si>
    <t>Przewód HF do instrumentów monopolarny, wtyk 4mm dł 300cm do starszych modeli diatermii KS, Erbe</t>
  </si>
  <si>
    <t>Przewód HF do instrumentów bipolarnych do diatermii Autocon dł 300cm</t>
  </si>
  <si>
    <t>Tubus metalowy, izolowany, z przyłączem LUER-Lock, śr. 10 mm, dł. 36 cm, kompatybilny z wkładami roboczymi i uchwytami firmy Karl Storz</t>
  </si>
  <si>
    <t>Uszczelka z otworem na kanał instrumentowy, śr. otworu 0,8 mm opk 10 szt</t>
  </si>
  <si>
    <t>Pakiet nr 7 - Części, akcesoria, narzędzia urologiczne prod. Storz GmbH</t>
  </si>
  <si>
    <t>Załącznik nr 1.8</t>
  </si>
  <si>
    <t xml:space="preserve">Pakiet nr 8 - Akcesoria do respiratorów PB840 prod Medtronic
</t>
  </si>
  <si>
    <t>Pojemnik na skropliny do filtra wielorazowego do respiratora PB840</t>
  </si>
  <si>
    <t>uszczelka filtra wydechowego</t>
  </si>
  <si>
    <t>Filtr wydechowy do PB840</t>
  </si>
  <si>
    <t>Załącznik nr 1.9</t>
  </si>
  <si>
    <t xml:space="preserve">Pakiet nr 9  - Akcesoria do kardiomonitorów Phillips modele IntelliVue MP30, MX450, MX550, GOLDWAY G30, Efficia CM100, Efficia CM12
</t>
  </si>
  <si>
    <t>Kabel do telemetrii</t>
  </si>
  <si>
    <t>Kabel EKG do kardiomonitora Philips</t>
  </si>
  <si>
    <t>Kabel główny 3 odprowadzenia EKG wtyk 12pin</t>
  </si>
  <si>
    <t>Mankiec wielorazowy NIPC z powłoką antybakteryjną</t>
  </si>
  <si>
    <t>Odprowadzenia EKG 3-elektrodowe</t>
  </si>
  <si>
    <t>Torebka do aparatów do telemetrii - 1 op. = 50 szt.</t>
  </si>
  <si>
    <t>Torebki do telemetrii jednopacjentowe</t>
  </si>
  <si>
    <t>Wielorazowy mankiet NIBP obwód 35,5-46cm</t>
  </si>
  <si>
    <t>zestaw odprowadzeń 5 elektrodowych + SpO2 do telemetrii</t>
  </si>
  <si>
    <t xml:space="preserve">Wkład nożyczek typu METZENBAUM; ostrza zakrzywione, 2 ruchome; śr. 5 mm, dł. rob. 36 cm, kompatybilne z tubusem firmy Karl Storz </t>
  </si>
  <si>
    <t xml:space="preserve">Wkład nożyczek; ostrza zakrzywione, ząbkowane, 2 ruchome; śr. 5 mm, dł. rob. 36 cm; kompatybilne z tubusem firmy Karl Storz </t>
  </si>
  <si>
    <t>Resektoskopowa elektroda koagulacyjna z jednym drutem prowadzącym, kulkowa o śr. 5 mm, monopolarna, sterylizowalna, kompatybilna z posiadanym elementem pracującym firmy Karl Storz i płaszczem resektoskopowym o rozmiarze 24 / 26 Fr</t>
  </si>
  <si>
    <t>Resektoskopowa elektroda waporyzacyjna z jednym drutem prowadzącym, sterylizowalna, bipolarna, kompatybilna z posiadanym elementem pracującym firmy Karl Storz i płaszczem resektoskopowym o rozmiarze 24 / 26 Fr</t>
  </si>
  <si>
    <t xml:space="preserve">Element pracujący resektoskopu, monopolarny, bierny, uchwyty na palce zamknięte, kompatybilny z posiadanymi przez Zamawiającego monopolarnymi elektrodami z dwoma drutami prowadzącymi firmy Karl Storz oraz kompatybilny z płaszczami resektoskopu, rozm. 27 Fr., 26 Fr. i 24 Fr. </t>
  </si>
  <si>
    <t>Resektoskopowa elektroda pętlowa, tnąca, z jednym drutem prowadzącym, monopolarna, sterylizowalna, kompatybilna z posiadanym elementem pracującym firmy Karl Storz i płaszczem resektoskopowym o rozmiarze 24 / 26 Fr</t>
  </si>
  <si>
    <t>Optyka laparoskopowa o śr. 10 mm, długości 31 cm i kącie patrzenia 0°, autoklawowalna 134°C, wyposażona w: układ optyczny z system soczewek wałeczkowych Hopkinsa, oznakowanie średnicy kompatybilnego światłowodu w postaci cyfrowej lub graficznej umieszczone obok przyłącza światłowodu, oznakowanie kodem QR lub DATA MATRIX</t>
  </si>
  <si>
    <t>Wklad roboczy do klipsownicy, śr.10mm,  dł.36cm do zast. z klipsami tytanowymi średnio – dużymi typu Pilling-Weck 30460AL</t>
  </si>
  <si>
    <t>Tubus zewnętrzny do klipsownicy, kompatybilny wkładami roboczymi klipsownicy firmy Storz.</t>
  </si>
  <si>
    <t>Igła Veress'a, z przyłączem LUER-Lock, dł. 13 cm</t>
  </si>
  <si>
    <t>Dren pompy, sterylizowalny, do zast. z pompą ENDOMAT LC, UNIDRIVE ENT/ECO opk. 25 szt.</t>
  </si>
  <si>
    <t>Dren ssący, silikonowy, nadający się do sterylizacji, do zast. z pompą  ENDOMAT LC wraz z CALCUSON</t>
  </si>
  <si>
    <t xml:space="preserve">Łącznie </t>
  </si>
  <si>
    <t>Pakiet nr 1 - Dozowniki tlenowe i zawory czerpalne próżni oraz części i akcesoria do nich kompatybilne z produktami  produceta AWAMED Mierzyn</t>
  </si>
  <si>
    <t>NBZ 02 02 04</t>
  </si>
  <si>
    <t>BRA 11 01 01</t>
  </si>
  <si>
    <t>BRA 15 01 00</t>
  </si>
  <si>
    <t>DTM 04 01 01</t>
  </si>
  <si>
    <t>DTZ 01 01 00</t>
  </si>
  <si>
    <t xml:space="preserve">NBZ 01 00 00 </t>
  </si>
  <si>
    <t>ROA 01 02 00 U</t>
  </si>
  <si>
    <t>TN 01 02 10</t>
  </si>
  <si>
    <t>TN 01 02 00</t>
  </si>
  <si>
    <t>WKA 01 05 00</t>
  </si>
  <si>
    <t>OGD 02 01 01</t>
  </si>
  <si>
    <t>ZCT 01 01 01</t>
  </si>
  <si>
    <t>ZCP 020101</t>
  </si>
  <si>
    <t xml:space="preserve">Ilość  </t>
  </si>
  <si>
    <t xml:space="preserve">Cena jedn. netto </t>
  </si>
  <si>
    <t xml:space="preserve">Wartość netto </t>
  </si>
  <si>
    <t>Cena jedn. brutto</t>
  </si>
  <si>
    <t>Wartość brutto</t>
  </si>
  <si>
    <t>Nazwa własna/kod</t>
  </si>
  <si>
    <t>Producent</t>
  </si>
  <si>
    <t>0010-30-12160</t>
  </si>
  <si>
    <t>0010-30-12160A</t>
  </si>
  <si>
    <t>mankiet do kardiomonitora Mindray - duży (obwód ramienia 33-47 cm)</t>
  </si>
  <si>
    <t>mankiet CM1204 (obwód ramienia 33-47cm)</t>
  </si>
  <si>
    <t>0010-30-12158</t>
  </si>
  <si>
    <t>mankiet do pomiaru ciśnienia obwód ramienia 18-26 cm | CM1202</t>
  </si>
  <si>
    <t>20195-148</t>
  </si>
  <si>
    <t>A016</t>
  </si>
  <si>
    <t>Mankiet do MCK (RR) z dwoma drenami
 22-32 cm - 50 x 14 granatowy</t>
  </si>
  <si>
    <t>Części - Stetoskop lekarski K-1 płaski, SF-100</t>
  </si>
  <si>
    <t>Mankiet do ciśnieniomierza elektronicznego 22-44cm z 1 wężem</t>
  </si>
  <si>
    <t>DS.-100A</t>
  </si>
  <si>
    <t>SMB3-90P-I</t>
  </si>
  <si>
    <t>SLB3-90DP-I</t>
  </si>
  <si>
    <t>SL5-90DP-I</t>
  </si>
  <si>
    <t>6127590-10</t>
  </si>
  <si>
    <t>7616690-10</t>
  </si>
  <si>
    <t>26003AA</t>
  </si>
  <si>
    <t>26120JL</t>
  </si>
  <si>
    <t>Czujnik SpO2 na palec dla niemowląt 3-10kg  
opakowanie zbiorcze 20szt</t>
  </si>
  <si>
    <t>Oznaczenie producenta</t>
  </si>
  <si>
    <t>Dozownik rotametryczny o przepływie minimum 0-17L/min montowany do punktu AGA długim wtykiem ze stali nierdzewnej dł nie mniejsza niż 78mm z gwintem wyjściowym do nawilżacza 9/16 wraz z nawilżaczem</t>
  </si>
  <si>
    <t>Elektroda kończynowa pediatryczna kpl 4 szt 
BTL-08LC</t>
  </si>
  <si>
    <t>Wkład do kleszczyki laparoskopowe BiClamp, okienkowe, okładki radełkowane, płaszcz ø 5 mm, długość 340 mm
 (do instrumentu o nr kat. 20195-136)</t>
  </si>
  <si>
    <t>Zespół pompy lateks / gruszka
 z 2 zaworami</t>
  </si>
  <si>
    <t>Jednorazowe odprowadzenia EKG -  UNIMED, 
3 odprowadzenia, klamra, długość 0,9 m, 
przewód ekranowany</t>
  </si>
  <si>
    <t>Adapter do głowicy kamery IMAGE1, TRICAM i TELECAM firmy Karl Storz
 i fiberoskopów firmy Olympus nowego typu</t>
  </si>
  <si>
    <t xml:space="preserve">Elektroda koagulacyjno - preparacyjna, haczykowa, kształt L, monopolarna,
 śr. 5 mm, dł. 36 cm </t>
  </si>
  <si>
    <t>Jednorazowy czujnik SpO2 dla noworodków niemowląt dorosłych u noworodka stopa lub ręka, rozmiar do 3 kg 
u dorosłych dowolny palec z wyjątkiem kciuka rozmiar od 40 kg u niemowląt duży palec lub kciuk rozmiar od 10 do 20 kg opakowanie zbiorcze  20 szt</t>
  </si>
  <si>
    <t>kpl</t>
  </si>
  <si>
    <t>Uszczelka zewnętrzna 50/4 typu kapturek, kompatybilna z trokarami o śr. 6 mm a'10szt</t>
  </si>
  <si>
    <t>Uszczelka zewnętrzna 60/10 typu kapturek, kompatybilna z trokarami 
o śr. 11 mm a'10szt</t>
  </si>
  <si>
    <t>Adapter baterii do telemetrii MX40 a'3szt</t>
  </si>
  <si>
    <t>Wtyk kątowy odciągu gazów poanestetycznych DIN II</t>
  </si>
  <si>
    <t>Optyka nefroskopowa o szerokim kącie widzenia, kąt patrzenia 6°, autoklawowalna, kompatybilna z płaszczem 24 i 26 Fr., wyposażona w: system soczewek wałeczkowych Hopkinsa, równoległy okular, kanał roboczy do instrumentów i sonotrod o śr. 3,5 mm; wejście kanału roboczego wyposażone w uszczelkę oraz rozbieralny kranik, oddzielne przyłącze LUER-Lock do podłączenia płukania</t>
  </si>
  <si>
    <t>Wielorazowy instrument do zamykania naczyń laparoskopowy do 7mm. Średnica 5 mm, długość 340 mm, prosty, z kablem typu okienko, kompatybilny z gniazdem MF diatermii typ VIO300D</t>
  </si>
  <si>
    <t>Wielorazowy instrument do zamykania naczyń do 7mm. Długość 200 mm, zagięty, końcówka w osłonie ceramicznej, połączony na stałe z kablem długości 4m, kompatybilny z gniazdem MF diatermii typ VIO300D</t>
  </si>
  <si>
    <t>Wielorazowy instrument do zamykania naczyń do 7mm. Długość 210 mm, mocno zagięty, bransza z przeżłobieniem połaczony na stałe z kablem długości 4m, kompatybilny z gniazdem MF diatermii typ VIO300D</t>
  </si>
  <si>
    <t>Wielorazowy instrument do zamykania naczyń do 7mm. Długość 260 mm, zagięty,  końcówka w osłonie ceramicznej, z kablem kompatybilnym z gniazdem MF diatermii typ VIO300D</t>
  </si>
  <si>
    <t>20195-136</t>
  </si>
  <si>
    <t>20195-202</t>
  </si>
  <si>
    <t>20195-200</t>
  </si>
  <si>
    <t>20195-299</t>
  </si>
  <si>
    <t>Adapter z wtyczką, VIO, ICC, ACC,  Standard (MO 9/5 mm)</t>
  </si>
  <si>
    <t>Elektroda igłowa wkłuciowa, zagięta 25°, długość igieł 10 mm, długość 100 mm</t>
  </si>
  <si>
    <t xml:space="preserve">Kabel bipolarny, VIO, ICC, ACC, Seria „T“, Standard, 4 m do bipolarnych kleszczyków 20195-080, 20195-081, 20195-086, 20195-092, 20195-093 i bipolarnych kleszczyków firmy STORZ
</t>
  </si>
  <si>
    <t>Kabel bipolarny, VIO, ICC, ACC, Seria „T“, Standard, 4 m do pincet bipolarnych</t>
  </si>
  <si>
    <t>Pinceta bipolarna Classic prosta końcówki 1mm tępe dł 195mm zamknięcie równolegle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</si>
</sst>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48"/>
      <name val="Times New Roman"/>
      <family val="1"/>
    </font>
    <font>
      <i/>
      <sz val="12"/>
      <color indexed="4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26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51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51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9" fillId="0" borderId="0" xfId="52" applyFont="1">
      <alignment/>
      <protection/>
    </xf>
    <xf numFmtId="0" fontId="4" fillId="0" borderId="0" xfId="52">
      <alignment/>
      <protection/>
    </xf>
    <xf numFmtId="0" fontId="11" fillId="0" borderId="0" xfId="52" applyFont="1">
      <alignment/>
      <protection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51" applyFont="1" applyFill="1" applyBorder="1" applyAlignment="1">
      <alignment horizontal="center" vertical="center"/>
      <protection/>
    </xf>
    <xf numFmtId="164" fontId="16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/>
      <protection/>
    </xf>
    <xf numFmtId="164" fontId="22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4" fontId="24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/>
    </xf>
    <xf numFmtId="44" fontId="24" fillId="0" borderId="12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  <protection/>
    </xf>
    <xf numFmtId="164" fontId="22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7" fillId="0" borderId="0" xfId="52" applyFont="1">
      <alignment/>
      <protection/>
    </xf>
    <xf numFmtId="0" fontId="21" fillId="0" borderId="0" xfId="52" applyFont="1">
      <alignment/>
      <protection/>
    </xf>
    <xf numFmtId="0" fontId="2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7" fillId="0" borderId="10" xfId="52" applyFont="1" applyBorder="1">
      <alignment/>
      <protection/>
    </xf>
    <xf numFmtId="0" fontId="21" fillId="0" borderId="10" xfId="52" applyFont="1" applyBorder="1">
      <alignment/>
      <protection/>
    </xf>
    <xf numFmtId="0" fontId="30" fillId="0" borderId="10" xfId="52" applyFont="1" applyBorder="1">
      <alignment/>
      <protection/>
    </xf>
    <xf numFmtId="0" fontId="2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" fillId="0" borderId="10" xfId="52" applyFont="1" applyBorder="1">
      <alignment/>
      <protection/>
    </xf>
    <xf numFmtId="0" fontId="27" fillId="0" borderId="0" xfId="0" applyFont="1" applyAlignment="1">
      <alignment/>
    </xf>
    <xf numFmtId="164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3" fontId="2" fillId="0" borderId="10" xfId="5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1" fillId="0" borderId="18" xfId="0" applyFont="1" applyBorder="1" applyAlignment="1">
      <alignment horizontal="right" vertical="center"/>
    </xf>
    <xf numFmtId="0" fontId="31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51" applyFont="1" applyAlignment="1">
      <alignment horizontal="right"/>
      <protection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akiety 1-29-1 modyfikacja (2)" xfId="52"/>
    <cellStyle name="Normalny_Pakiety 1-9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62.7109375" style="0" customWidth="1"/>
    <col min="3" max="3" width="18.7109375" style="0" customWidth="1"/>
    <col min="6" max="6" width="14.7109375" style="0" customWidth="1"/>
    <col min="7" max="7" width="17.421875" style="0" customWidth="1"/>
    <col min="9" max="9" width="14.28125" style="0" customWidth="1"/>
    <col min="10" max="10" width="15.57421875" style="0" customWidth="1"/>
    <col min="11" max="11" width="15.28125" style="0" customWidth="1"/>
    <col min="12" max="12" width="18.0039062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3" t="s">
        <v>12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9" t="s">
        <v>13</v>
      </c>
    </row>
    <row r="3" spans="1:12" ht="15">
      <c r="A3" s="1"/>
      <c r="B3" s="5"/>
      <c r="C3" s="5"/>
      <c r="D3" s="6"/>
      <c r="E3" s="7"/>
      <c r="F3" s="7"/>
      <c r="G3" s="7"/>
      <c r="H3" s="6"/>
      <c r="I3" s="6"/>
      <c r="J3" s="3"/>
      <c r="K3" s="8"/>
      <c r="L3" s="9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0" t="s">
        <v>22</v>
      </c>
    </row>
    <row r="5" spans="1:16" ht="18.75">
      <c r="A5" s="118" t="s">
        <v>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"/>
      <c r="P5" s="28"/>
    </row>
    <row r="6" spans="1:12" ht="6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ht="19.5" customHeight="1">
      <c r="A7" s="120" t="s">
        <v>89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31.5">
      <c r="A8" s="48" t="s">
        <v>4</v>
      </c>
      <c r="B8" s="49" t="s">
        <v>5</v>
      </c>
      <c r="C8" s="49" t="s">
        <v>130</v>
      </c>
      <c r="D8" s="49" t="s">
        <v>6</v>
      </c>
      <c r="E8" s="48" t="s">
        <v>103</v>
      </c>
      <c r="F8" s="49" t="s">
        <v>104</v>
      </c>
      <c r="G8" s="49" t="s">
        <v>105</v>
      </c>
      <c r="H8" s="50" t="s">
        <v>7</v>
      </c>
      <c r="I8" s="49" t="s">
        <v>106</v>
      </c>
      <c r="J8" s="49" t="s">
        <v>107</v>
      </c>
      <c r="K8" s="50" t="s">
        <v>108</v>
      </c>
      <c r="L8" s="48" t="s">
        <v>109</v>
      </c>
    </row>
    <row r="9" spans="1:12" ht="28.5" customHeight="1">
      <c r="A9" s="51">
        <v>1</v>
      </c>
      <c r="B9" s="52">
        <v>2</v>
      </c>
      <c r="C9" s="52">
        <v>3</v>
      </c>
      <c r="D9" s="51">
        <v>4</v>
      </c>
      <c r="E9" s="52">
        <v>5</v>
      </c>
      <c r="F9" s="51">
        <v>6</v>
      </c>
      <c r="G9" s="52">
        <v>7</v>
      </c>
      <c r="H9" s="51">
        <v>8</v>
      </c>
      <c r="I9" s="52">
        <v>9</v>
      </c>
      <c r="J9" s="51">
        <v>10</v>
      </c>
      <c r="K9" s="52">
        <v>11</v>
      </c>
      <c r="L9" s="51">
        <v>12</v>
      </c>
    </row>
    <row r="10" spans="1:12" ht="42.75" customHeight="1">
      <c r="A10" s="53">
        <v>1</v>
      </c>
      <c r="B10" s="69" t="s">
        <v>14</v>
      </c>
      <c r="C10" s="59" t="s">
        <v>90</v>
      </c>
      <c r="D10" s="71" t="str">
        <f>"szt."</f>
        <v>szt.</v>
      </c>
      <c r="E10" s="71">
        <v>5</v>
      </c>
      <c r="F10" s="54"/>
      <c r="G10" s="55"/>
      <c r="H10" s="56"/>
      <c r="I10" s="57"/>
      <c r="J10" s="58"/>
      <c r="K10" s="52"/>
      <c r="L10" s="51"/>
    </row>
    <row r="11" spans="1:12" ht="30.75" customHeight="1">
      <c r="A11" s="53">
        <v>2</v>
      </c>
      <c r="B11" s="69" t="s">
        <v>15</v>
      </c>
      <c r="C11" s="59" t="s">
        <v>91</v>
      </c>
      <c r="D11" s="71" t="str">
        <f>"szt."</f>
        <v>szt.</v>
      </c>
      <c r="E11" s="71">
        <v>1</v>
      </c>
      <c r="F11" s="54"/>
      <c r="G11" s="55"/>
      <c r="H11" s="56"/>
      <c r="I11" s="57"/>
      <c r="J11" s="58"/>
      <c r="K11" s="52"/>
      <c r="L11" s="51"/>
    </row>
    <row r="12" spans="1:12" ht="37.5" customHeight="1">
      <c r="A12" s="53">
        <v>3</v>
      </c>
      <c r="B12" s="69" t="s">
        <v>16</v>
      </c>
      <c r="C12" s="59" t="s">
        <v>92</v>
      </c>
      <c r="D12" s="71" t="str">
        <f>"szt."</f>
        <v>szt.</v>
      </c>
      <c r="E12" s="71">
        <v>2</v>
      </c>
      <c r="F12" s="54"/>
      <c r="G12" s="55"/>
      <c r="H12" s="56"/>
      <c r="I12" s="57"/>
      <c r="J12" s="58"/>
      <c r="K12" s="52"/>
      <c r="L12" s="51"/>
    </row>
    <row r="13" spans="1:12" ht="61.5" customHeight="1">
      <c r="A13" s="53">
        <v>4</v>
      </c>
      <c r="B13" s="69" t="s">
        <v>131</v>
      </c>
      <c r="C13" s="59" t="s">
        <v>93</v>
      </c>
      <c r="D13" s="71" t="str">
        <f>"szt."</f>
        <v>szt.</v>
      </c>
      <c r="E13" s="71">
        <v>10</v>
      </c>
      <c r="F13" s="54"/>
      <c r="G13" s="55"/>
      <c r="H13" s="56"/>
      <c r="I13" s="57"/>
      <c r="J13" s="58"/>
      <c r="K13" s="52"/>
      <c r="L13" s="51"/>
    </row>
    <row r="14" spans="1:12" ht="28.5" customHeight="1">
      <c r="A14" s="53">
        <v>5</v>
      </c>
      <c r="B14" s="69" t="str">
        <f>"Kopulka dozownika tlenowego"</f>
        <v>Kopulka dozownika tlenowego</v>
      </c>
      <c r="C14" s="59" t="s">
        <v>94</v>
      </c>
      <c r="D14" s="71" t="str">
        <f>"szt."</f>
        <v>szt.</v>
      </c>
      <c r="E14" s="71">
        <v>10</v>
      </c>
      <c r="F14" s="54"/>
      <c r="G14" s="55"/>
      <c r="H14" s="56"/>
      <c r="I14" s="57"/>
      <c r="J14" s="58"/>
      <c r="K14" s="52"/>
      <c r="L14" s="51"/>
    </row>
    <row r="15" spans="1:12" ht="40.5" customHeight="1">
      <c r="A15" s="53">
        <v>6</v>
      </c>
      <c r="B15" s="69" t="s">
        <v>17</v>
      </c>
      <c r="C15" s="59" t="s">
        <v>95</v>
      </c>
      <c r="D15" s="59" t="s">
        <v>20</v>
      </c>
      <c r="E15" s="71">
        <v>3</v>
      </c>
      <c r="F15" s="108"/>
      <c r="G15" s="55"/>
      <c r="H15" s="56"/>
      <c r="I15" s="57"/>
      <c r="J15" s="58"/>
      <c r="K15" s="52"/>
      <c r="L15" s="51"/>
    </row>
    <row r="16" spans="1:12" ht="39.75" customHeight="1">
      <c r="A16" s="53">
        <v>7</v>
      </c>
      <c r="B16" s="69" t="str">
        <f>"Rozgałęźnik O2 montowany do punktu AGA gwiazda na 2 odprowadzenia"</f>
        <v>Rozgałęźnik O2 montowany do punktu AGA gwiazda na 2 odprowadzenia</v>
      </c>
      <c r="C16" s="59" t="s">
        <v>96</v>
      </c>
      <c r="D16" s="71" t="str">
        <f aca="true" t="shared" si="0" ref="D16:D22">"szt."</f>
        <v>szt.</v>
      </c>
      <c r="E16" s="71">
        <v>1</v>
      </c>
      <c r="F16" s="54"/>
      <c r="G16" s="55"/>
      <c r="H16" s="56"/>
      <c r="I16" s="57"/>
      <c r="J16" s="58"/>
      <c r="K16" s="52"/>
      <c r="L16" s="51"/>
    </row>
    <row r="17" spans="1:12" ht="15.75">
      <c r="A17" s="53">
        <v>8</v>
      </c>
      <c r="B17" s="69" t="str">
        <f>"Tuleja z nakrętką 7mm do dozownika"</f>
        <v>Tuleja z nakrętką 7mm do dozownika</v>
      </c>
      <c r="C17" s="59" t="s">
        <v>97</v>
      </c>
      <c r="D17" s="71" t="str">
        <f t="shared" si="0"/>
        <v>szt.</v>
      </c>
      <c r="E17" s="71">
        <v>10</v>
      </c>
      <c r="F17" s="54"/>
      <c r="G17" s="55"/>
      <c r="H17" s="56"/>
      <c r="I17" s="57"/>
      <c r="J17" s="58"/>
      <c r="K17" s="52"/>
      <c r="L17" s="51"/>
    </row>
    <row r="18" spans="1:12" ht="15.75">
      <c r="A18" s="53">
        <v>9</v>
      </c>
      <c r="B18" s="69" t="str">
        <f>"Tuleja z nakrętką 7mm do ssaka"</f>
        <v>Tuleja z nakrętką 7mm do ssaka</v>
      </c>
      <c r="C18" s="59" t="s">
        <v>98</v>
      </c>
      <c r="D18" s="71" t="str">
        <f t="shared" si="0"/>
        <v>szt.</v>
      </c>
      <c r="E18" s="71">
        <v>4</v>
      </c>
      <c r="F18" s="54"/>
      <c r="G18" s="55"/>
      <c r="H18" s="56"/>
      <c r="I18" s="57"/>
      <c r="J18" s="58"/>
      <c r="K18" s="52"/>
      <c r="L18" s="51"/>
    </row>
    <row r="19" spans="1:12" ht="23.25" customHeight="1">
      <c r="A19" s="53">
        <v>10</v>
      </c>
      <c r="B19" s="69" t="str">
        <f>"Wtyk kątowy montowany do punktu AGA do CO2"</f>
        <v>Wtyk kątowy montowany do punktu AGA do CO2</v>
      </c>
      <c r="C19" s="59" t="s">
        <v>99</v>
      </c>
      <c r="D19" s="71" t="str">
        <f t="shared" si="0"/>
        <v>szt.</v>
      </c>
      <c r="E19" s="71">
        <v>2</v>
      </c>
      <c r="F19" s="54"/>
      <c r="G19" s="55"/>
      <c r="H19" s="56"/>
      <c r="I19" s="57"/>
      <c r="J19" s="58"/>
      <c r="K19" s="52"/>
      <c r="L19" s="51"/>
    </row>
    <row r="20" spans="1:12" ht="26.25" customHeight="1">
      <c r="A20" s="53">
        <v>11</v>
      </c>
      <c r="B20" s="69" t="s">
        <v>143</v>
      </c>
      <c r="C20" s="59" t="s">
        <v>100</v>
      </c>
      <c r="D20" s="71" t="str">
        <f t="shared" si="0"/>
        <v>szt.</v>
      </c>
      <c r="E20" s="71">
        <v>6</v>
      </c>
      <c r="F20" s="54"/>
      <c r="G20" s="55"/>
      <c r="H20" s="56"/>
      <c r="I20" s="57"/>
      <c r="J20" s="58"/>
      <c r="K20" s="52"/>
      <c r="L20" s="51"/>
    </row>
    <row r="21" spans="1:12" ht="55.5" customHeight="1">
      <c r="A21" s="59">
        <v>12</v>
      </c>
      <c r="B21" s="69" t="s">
        <v>18</v>
      </c>
      <c r="C21" s="59" t="s">
        <v>101</v>
      </c>
      <c r="D21" s="71" t="str">
        <f t="shared" si="0"/>
        <v>szt.</v>
      </c>
      <c r="E21" s="71">
        <v>10</v>
      </c>
      <c r="F21" s="60"/>
      <c r="G21" s="54"/>
      <c r="H21" s="60"/>
      <c r="I21" s="60"/>
      <c r="J21" s="54"/>
      <c r="K21" s="59"/>
      <c r="L21" s="59"/>
    </row>
    <row r="22" spans="1:12" ht="102" customHeight="1">
      <c r="A22" s="59">
        <v>13</v>
      </c>
      <c r="B22" s="69" t="s">
        <v>19</v>
      </c>
      <c r="C22" s="59" t="s">
        <v>102</v>
      </c>
      <c r="D22" s="71" t="str">
        <f t="shared" si="0"/>
        <v>szt.</v>
      </c>
      <c r="E22" s="71">
        <v>4</v>
      </c>
      <c r="F22" s="59"/>
      <c r="G22" s="59"/>
      <c r="H22" s="59"/>
      <c r="I22" s="59"/>
      <c r="J22" s="61"/>
      <c r="K22" s="59"/>
      <c r="L22" s="59"/>
    </row>
    <row r="23" spans="1:12" ht="31.5" customHeight="1" thickBot="1">
      <c r="A23" s="122" t="s">
        <v>88</v>
      </c>
      <c r="B23" s="123"/>
      <c r="C23" s="123"/>
      <c r="D23" s="123"/>
      <c r="E23" s="123"/>
      <c r="F23" s="124"/>
      <c r="G23" s="67"/>
      <c r="H23" s="64"/>
      <c r="I23" s="64"/>
      <c r="J23" s="68"/>
      <c r="K23" s="75"/>
      <c r="L23" s="75"/>
    </row>
    <row r="24" spans="1:12" ht="19.5" customHeight="1">
      <c r="A24" s="76"/>
      <c r="B24" s="77"/>
      <c r="C24" s="77"/>
      <c r="D24" s="78"/>
      <c r="E24" s="79"/>
      <c r="F24" s="79"/>
      <c r="G24" s="75"/>
      <c r="H24" s="79"/>
      <c r="I24" s="79"/>
      <c r="J24" s="80"/>
      <c r="K24" s="79"/>
      <c r="L24" s="79"/>
    </row>
    <row r="25" spans="1:12" ht="14.25" customHeight="1">
      <c r="A25" s="76"/>
      <c r="B25" s="81" t="s">
        <v>8</v>
      </c>
      <c r="C25" s="82"/>
      <c r="D25" s="79"/>
      <c r="E25" s="83"/>
      <c r="F25" s="79"/>
      <c r="G25" s="79"/>
      <c r="H25" s="79"/>
      <c r="I25" s="79"/>
      <c r="J25" s="79"/>
      <c r="K25" s="79"/>
      <c r="L25" s="79"/>
    </row>
    <row r="26" spans="1:12" ht="15" hidden="1">
      <c r="A26" s="2"/>
      <c r="B26" s="17"/>
      <c r="C26" s="17"/>
      <c r="D26" s="18"/>
      <c r="E26" s="19"/>
      <c r="F26" s="18"/>
      <c r="G26" s="18"/>
      <c r="H26" s="18"/>
      <c r="I26" s="18"/>
      <c r="J26" s="18"/>
      <c r="K26" s="18"/>
      <c r="L26" s="16"/>
    </row>
    <row r="27" spans="1:12" ht="15">
      <c r="A27" s="2"/>
      <c r="B27" s="20"/>
      <c r="C27" s="20"/>
      <c r="D27" s="20"/>
      <c r="E27" s="21"/>
      <c r="F27" s="20"/>
      <c r="G27" s="20"/>
      <c r="H27" s="20"/>
      <c r="I27" s="22" t="s">
        <v>9</v>
      </c>
      <c r="J27" s="23"/>
      <c r="K27" s="23"/>
      <c r="L27" s="23"/>
    </row>
    <row r="28" spans="1:12" ht="15">
      <c r="A28" s="2"/>
      <c r="B28" s="20"/>
      <c r="C28" s="20"/>
      <c r="D28" s="20"/>
      <c r="E28" s="21"/>
      <c r="F28" s="20"/>
      <c r="G28" s="20"/>
      <c r="H28" s="20"/>
      <c r="I28" s="24" t="s">
        <v>10</v>
      </c>
      <c r="J28" s="23"/>
      <c r="K28" s="23"/>
      <c r="L28" s="23"/>
    </row>
    <row r="29" spans="1:12" ht="15">
      <c r="A29" s="2"/>
      <c r="B29" s="25"/>
      <c r="C29" s="25"/>
      <c r="D29" s="20"/>
      <c r="E29" s="20"/>
      <c r="F29" s="20"/>
      <c r="G29" s="20"/>
      <c r="H29" s="20"/>
      <c r="I29" s="24" t="s">
        <v>11</v>
      </c>
      <c r="J29" s="23"/>
      <c r="K29" s="23"/>
      <c r="L29" s="23"/>
    </row>
    <row r="30" spans="1:12" ht="15">
      <c r="A30" s="2"/>
      <c r="B30" s="25"/>
      <c r="C30" s="25"/>
      <c r="D30" s="20"/>
      <c r="E30" s="20"/>
      <c r="F30" s="20"/>
      <c r="G30" s="20"/>
      <c r="H30" s="20"/>
      <c r="I30" s="26"/>
      <c r="J30" s="26"/>
      <c r="K30" s="26"/>
      <c r="L30" s="20"/>
    </row>
  </sheetData>
  <sheetProtection/>
  <mergeCells count="3">
    <mergeCell ref="A5:K5"/>
    <mergeCell ref="A7:L7"/>
    <mergeCell ref="A23:F23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0" sqref="K20"/>
    </sheetView>
  </sheetViews>
  <sheetFormatPr defaultColWidth="9.140625" defaultRowHeight="15"/>
  <cols>
    <col min="2" max="2" width="64.8515625" style="0" customWidth="1"/>
    <col min="3" max="3" width="23.57421875" style="0" customWidth="1"/>
    <col min="6" max="6" width="11.140625" style="0" customWidth="1"/>
    <col min="7" max="7" width="14.57421875" style="0" customWidth="1"/>
    <col min="9" max="9" width="11.28125" style="0" customWidth="1"/>
    <col min="10" max="10" width="15.28125" style="0" customWidth="1"/>
    <col min="11" max="11" width="14.00390625" style="0" customWidth="1"/>
    <col min="12" max="12" width="12.5742187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3" t="s">
        <v>23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9" t="s">
        <v>13</v>
      </c>
    </row>
    <row r="3" spans="1:12" ht="15">
      <c r="A3" s="1"/>
      <c r="B3" s="2"/>
      <c r="C3" s="2"/>
      <c r="D3" s="2"/>
      <c r="E3" s="3"/>
      <c r="F3" s="3"/>
      <c r="G3" s="3"/>
      <c r="H3" s="2"/>
      <c r="I3" s="3"/>
      <c r="J3" s="3"/>
      <c r="K3" s="8"/>
      <c r="L3" s="10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0" t="s">
        <v>22</v>
      </c>
    </row>
    <row r="5" spans="1:12" ht="15">
      <c r="A5" s="1"/>
      <c r="B5" s="2"/>
      <c r="C5" s="2"/>
      <c r="D5" s="2"/>
      <c r="E5" s="3"/>
      <c r="F5" s="3"/>
      <c r="G5" s="3"/>
      <c r="H5" s="2"/>
      <c r="I5" s="3"/>
      <c r="J5" s="3"/>
      <c r="K5" s="8"/>
      <c r="L5" s="8"/>
    </row>
    <row r="6" spans="1:12" ht="18.7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"/>
    </row>
    <row r="7" spans="1:12" ht="18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2" ht="15.75">
      <c r="A8" s="120" t="s">
        <v>24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5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31.5">
      <c r="A10" s="48" t="s">
        <v>4</v>
      </c>
      <c r="B10" s="49" t="s">
        <v>5</v>
      </c>
      <c r="C10" s="49" t="s">
        <v>130</v>
      </c>
      <c r="D10" s="49" t="s">
        <v>6</v>
      </c>
      <c r="E10" s="48" t="s">
        <v>103</v>
      </c>
      <c r="F10" s="49" t="s">
        <v>104</v>
      </c>
      <c r="G10" s="49" t="s">
        <v>105</v>
      </c>
      <c r="H10" s="50" t="s">
        <v>7</v>
      </c>
      <c r="I10" s="49" t="s">
        <v>106</v>
      </c>
      <c r="J10" s="49" t="s">
        <v>107</v>
      </c>
      <c r="K10" s="50" t="s">
        <v>108</v>
      </c>
      <c r="L10" s="48" t="s">
        <v>109</v>
      </c>
    </row>
    <row r="11" spans="1:12" ht="15.75">
      <c r="A11" s="51">
        <v>1</v>
      </c>
      <c r="B11" s="52">
        <v>2</v>
      </c>
      <c r="C11" s="52">
        <v>3</v>
      </c>
      <c r="D11" s="51">
        <v>4</v>
      </c>
      <c r="E11" s="52">
        <v>5</v>
      </c>
      <c r="F11" s="51">
        <v>6</v>
      </c>
      <c r="G11" s="52">
        <v>7</v>
      </c>
      <c r="H11" s="51">
        <v>8</v>
      </c>
      <c r="I11" s="52">
        <v>9</v>
      </c>
      <c r="J11" s="51">
        <v>10</v>
      </c>
      <c r="K11" s="52">
        <v>11</v>
      </c>
      <c r="L11" s="51">
        <v>12</v>
      </c>
    </row>
    <row r="12" spans="1:12" ht="16.5" customHeight="1">
      <c r="A12" s="53">
        <v>1</v>
      </c>
      <c r="B12" s="84" t="str">
        <f>"czujnik SpO2 klips na palec do MEC-1000"</f>
        <v>czujnik SpO2 klips na palec do MEC-1000</v>
      </c>
      <c r="C12" s="70" t="str">
        <f>"512F-30-28263"</f>
        <v>512F-30-28263</v>
      </c>
      <c r="D12" s="70" t="s">
        <v>20</v>
      </c>
      <c r="E12" s="113">
        <v>4</v>
      </c>
      <c r="F12" s="54"/>
      <c r="G12" s="55"/>
      <c r="H12" s="56"/>
      <c r="I12" s="57"/>
      <c r="J12" s="58"/>
      <c r="K12" s="52"/>
      <c r="L12" s="51"/>
    </row>
    <row r="13" spans="1:12" ht="21" customHeight="1">
      <c r="A13" s="53">
        <v>3</v>
      </c>
      <c r="B13" s="85" t="str">
        <f>"komplet 3 końcówek EKG z klipsami"</f>
        <v>komplet 3 końcówek EKG z klipsami</v>
      </c>
      <c r="C13" s="70" t="str">
        <f>"0010-30-42725"</f>
        <v>0010-30-42725</v>
      </c>
      <c r="D13" s="70" t="s">
        <v>20</v>
      </c>
      <c r="E13" s="113">
        <v>1</v>
      </c>
      <c r="F13" s="54"/>
      <c r="G13" s="55"/>
      <c r="H13" s="56"/>
      <c r="I13" s="57"/>
      <c r="J13" s="58"/>
      <c r="K13" s="52"/>
      <c r="L13" s="51"/>
    </row>
    <row r="14" spans="1:12" ht="20.25" customHeight="1">
      <c r="A14" s="53">
        <v>4</v>
      </c>
      <c r="B14" s="85" t="s">
        <v>25</v>
      </c>
      <c r="C14" s="70" t="str">
        <f>"0010-30-12159"</f>
        <v>0010-30-12159</v>
      </c>
      <c r="D14" s="70" t="s">
        <v>20</v>
      </c>
      <c r="E14" s="113">
        <v>10</v>
      </c>
      <c r="F14" s="54"/>
      <c r="G14" s="55"/>
      <c r="H14" s="56"/>
      <c r="I14" s="57"/>
      <c r="J14" s="58"/>
      <c r="K14" s="52"/>
      <c r="L14" s="51"/>
    </row>
    <row r="15" spans="1:12" ht="21.75" customHeight="1">
      <c r="A15" s="53">
        <v>5</v>
      </c>
      <c r="B15" s="85" t="s">
        <v>113</v>
      </c>
      <c r="C15" s="70" t="s">
        <v>111</v>
      </c>
      <c r="D15" s="70" t="s">
        <v>20</v>
      </c>
      <c r="E15" s="113">
        <v>1</v>
      </c>
      <c r="F15" s="54"/>
      <c r="G15" s="55"/>
      <c r="H15" s="56"/>
      <c r="I15" s="57"/>
      <c r="J15" s="58"/>
      <c r="K15" s="52"/>
      <c r="L15" s="51"/>
    </row>
    <row r="16" spans="1:12" ht="21.75" customHeight="1">
      <c r="A16" s="53">
        <v>6</v>
      </c>
      <c r="B16" s="85" t="s">
        <v>112</v>
      </c>
      <c r="C16" s="70" t="s">
        <v>110</v>
      </c>
      <c r="D16" s="70" t="s">
        <v>20</v>
      </c>
      <c r="E16" s="113">
        <v>6</v>
      </c>
      <c r="F16" s="54"/>
      <c r="G16" s="55"/>
      <c r="H16" s="56"/>
      <c r="I16" s="57"/>
      <c r="J16" s="58"/>
      <c r="K16" s="52"/>
      <c r="L16" s="51"/>
    </row>
    <row r="17" spans="1:12" ht="20.25" customHeight="1">
      <c r="A17" s="53">
        <v>7</v>
      </c>
      <c r="B17" s="85" t="s">
        <v>115</v>
      </c>
      <c r="C17" s="70" t="s">
        <v>114</v>
      </c>
      <c r="D17" s="70" t="s">
        <v>20</v>
      </c>
      <c r="E17" s="113">
        <v>20</v>
      </c>
      <c r="F17" s="54"/>
      <c r="G17" s="55"/>
      <c r="H17" s="56"/>
      <c r="I17" s="57"/>
      <c r="J17" s="58"/>
      <c r="K17" s="52"/>
      <c r="L17" s="51"/>
    </row>
    <row r="18" spans="1:12" ht="18.75" customHeight="1">
      <c r="A18" s="53">
        <v>8</v>
      </c>
      <c r="B18" s="85" t="str">
        <f>"Przewód EKG z gniazdami / Mindray"</f>
        <v>Przewód EKG z gniazdami / Mindray</v>
      </c>
      <c r="C18" s="70" t="str">
        <f>"0010-30-42782"</f>
        <v>0010-30-42782</v>
      </c>
      <c r="D18" s="70" t="s">
        <v>20</v>
      </c>
      <c r="E18" s="113">
        <v>1</v>
      </c>
      <c r="F18" s="54"/>
      <c r="G18" s="55"/>
      <c r="H18" s="56"/>
      <c r="I18" s="57"/>
      <c r="J18" s="58"/>
      <c r="K18" s="52"/>
      <c r="L18" s="51"/>
    </row>
    <row r="19" spans="1:12" ht="26.25" customHeight="1">
      <c r="A19" s="53">
        <v>9</v>
      </c>
      <c r="B19" s="85" t="str">
        <f>"przewód połączeniowy do czujników SpO2 Mindray / Mec / PM / VS"</f>
        <v>przewód połączeniowy do czujników SpO2 Mindray / Mec / PM / VS</v>
      </c>
      <c r="C19" s="70" t="str">
        <f>"0010-20-42594"</f>
        <v>0010-20-42594</v>
      </c>
      <c r="D19" s="70" t="s">
        <v>20</v>
      </c>
      <c r="E19" s="113">
        <v>2</v>
      </c>
      <c r="F19" s="54"/>
      <c r="G19" s="55"/>
      <c r="H19" s="56"/>
      <c r="I19" s="57"/>
      <c r="J19" s="58"/>
      <c r="K19" s="52"/>
      <c r="L19" s="51"/>
    </row>
    <row r="20" spans="1:12" ht="25.5" customHeight="1" thickBot="1">
      <c r="A20" s="59">
        <v>10</v>
      </c>
      <c r="B20" s="85" t="s">
        <v>26</v>
      </c>
      <c r="C20" s="70" t="str">
        <f>"509B-30-06259"</f>
        <v>509B-30-06259</v>
      </c>
      <c r="D20" s="70" t="s">
        <v>20</v>
      </c>
      <c r="E20" s="113">
        <v>1</v>
      </c>
      <c r="F20" s="60"/>
      <c r="G20" s="54"/>
      <c r="H20" s="60"/>
      <c r="I20" s="60"/>
      <c r="J20" s="54"/>
      <c r="K20" s="59"/>
      <c r="L20" s="59"/>
    </row>
    <row r="21" spans="1:12" ht="27" customHeight="1" thickBot="1">
      <c r="A21" s="125" t="s">
        <v>88</v>
      </c>
      <c r="B21" s="126"/>
      <c r="C21" s="126"/>
      <c r="D21" s="126"/>
      <c r="E21" s="126"/>
      <c r="F21" s="127"/>
      <c r="G21" s="63"/>
      <c r="H21" s="64"/>
      <c r="I21" s="64"/>
      <c r="J21" s="65"/>
      <c r="K21" s="75"/>
      <c r="L21" s="75"/>
    </row>
    <row r="22" spans="1:12" ht="15.75">
      <c r="A22" s="76"/>
      <c r="B22" s="77"/>
      <c r="C22" s="77"/>
      <c r="D22" s="78"/>
      <c r="E22" s="79"/>
      <c r="F22" s="79"/>
      <c r="G22" s="75"/>
      <c r="H22" s="79"/>
      <c r="I22" s="79"/>
      <c r="J22" s="80"/>
      <c r="K22" s="79"/>
      <c r="L22" s="79"/>
    </row>
    <row r="23" spans="1:12" ht="15.75">
      <c r="A23" s="76"/>
      <c r="B23" s="81" t="s">
        <v>8</v>
      </c>
      <c r="C23" s="82"/>
      <c r="D23" s="79"/>
      <c r="E23" s="83"/>
      <c r="F23" s="79"/>
      <c r="G23" s="79"/>
      <c r="H23" s="79"/>
      <c r="I23" s="79"/>
      <c r="J23" s="79"/>
      <c r="K23" s="79"/>
      <c r="L23" s="79"/>
    </row>
    <row r="24" spans="1:12" ht="15">
      <c r="A24" s="2"/>
      <c r="B24" s="17"/>
      <c r="C24" s="17"/>
      <c r="D24" s="18"/>
      <c r="E24" s="19"/>
      <c r="F24" s="18"/>
      <c r="G24" s="18"/>
      <c r="H24" s="18"/>
      <c r="I24" s="18"/>
      <c r="J24" s="18"/>
      <c r="K24" s="18"/>
      <c r="L24" s="16"/>
    </row>
    <row r="25" spans="1:12" ht="15">
      <c r="A25" s="2"/>
      <c r="B25" s="20"/>
      <c r="C25" s="20"/>
      <c r="D25" s="20"/>
      <c r="E25" s="21"/>
      <c r="F25" s="20"/>
      <c r="G25" s="20"/>
      <c r="H25" s="20"/>
      <c r="I25" s="22" t="s">
        <v>9</v>
      </c>
      <c r="J25" s="23"/>
      <c r="K25" s="23"/>
      <c r="L25" s="23"/>
    </row>
    <row r="26" spans="1:12" ht="15">
      <c r="A26" s="2"/>
      <c r="B26" s="20"/>
      <c r="C26" s="20"/>
      <c r="D26" s="20"/>
      <c r="E26" s="21"/>
      <c r="F26" s="20"/>
      <c r="G26" s="20"/>
      <c r="H26" s="20"/>
      <c r="I26" s="24" t="s">
        <v>10</v>
      </c>
      <c r="J26" s="23"/>
      <c r="K26" s="23"/>
      <c r="L26" s="23"/>
    </row>
    <row r="27" spans="1:12" ht="15">
      <c r="A27" s="2"/>
      <c r="B27" s="25"/>
      <c r="C27" s="25"/>
      <c r="D27" s="20"/>
      <c r="E27" s="20"/>
      <c r="F27" s="20"/>
      <c r="G27" s="20"/>
      <c r="H27" s="20"/>
      <c r="I27" s="24" t="s">
        <v>11</v>
      </c>
      <c r="J27" s="23"/>
      <c r="K27" s="23"/>
      <c r="L27" s="23"/>
    </row>
    <row r="28" spans="1:12" ht="15">
      <c r="A28" s="2"/>
      <c r="B28" s="25"/>
      <c r="C28" s="25"/>
      <c r="D28" s="20"/>
      <c r="E28" s="20"/>
      <c r="F28" s="20"/>
      <c r="G28" s="20"/>
      <c r="H28" s="20"/>
      <c r="I28" s="26"/>
      <c r="J28" s="26"/>
      <c r="K28" s="26"/>
      <c r="L28" s="20"/>
    </row>
    <row r="29" spans="1:12" ht="15">
      <c r="A29" s="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</sheetData>
  <sheetProtection/>
  <mergeCells count="3">
    <mergeCell ref="A6:K6"/>
    <mergeCell ref="A8:L8"/>
    <mergeCell ref="A21:F2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1">
      <selection activeCell="C23" sqref="C23"/>
    </sheetView>
  </sheetViews>
  <sheetFormatPr defaultColWidth="9.140625" defaultRowHeight="15"/>
  <cols>
    <col min="2" max="2" width="52.140625" style="0" customWidth="1"/>
    <col min="3" max="3" width="29.140625" style="0" customWidth="1"/>
    <col min="6" max="6" width="11.8515625" style="0" customWidth="1"/>
    <col min="7" max="7" width="13.8515625" style="0" customWidth="1"/>
    <col min="9" max="9" width="11.140625" style="0" customWidth="1"/>
    <col min="10" max="10" width="13.7109375" style="0" customWidth="1"/>
    <col min="11" max="11" width="14.00390625" style="0" customWidth="1"/>
    <col min="12" max="12" width="12.710937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3" t="s">
        <v>27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9" t="s">
        <v>13</v>
      </c>
    </row>
    <row r="3" spans="1:12" ht="15">
      <c r="A3" s="1"/>
      <c r="B3" s="2"/>
      <c r="C3" s="2"/>
      <c r="D3" s="2"/>
      <c r="E3" s="3"/>
      <c r="F3" s="3"/>
      <c r="G3" s="3"/>
      <c r="H3" s="2"/>
      <c r="I3" s="3"/>
      <c r="J3" s="3"/>
      <c r="K3" s="8"/>
      <c r="L3" s="10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0" t="s">
        <v>22</v>
      </c>
    </row>
    <row r="5" spans="1:12" ht="15">
      <c r="A5" s="1"/>
      <c r="B5" s="2"/>
      <c r="C5" s="2"/>
      <c r="D5" s="2"/>
      <c r="E5" s="3"/>
      <c r="F5" s="3"/>
      <c r="G5" s="3"/>
      <c r="H5" s="2"/>
      <c r="I5" s="3"/>
      <c r="J5" s="3"/>
      <c r="K5" s="8"/>
      <c r="L5" s="8"/>
    </row>
    <row r="6" spans="1:12" ht="18.7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"/>
    </row>
    <row r="7" spans="1:12" ht="18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2" ht="15.75">
      <c r="A8" s="120" t="s">
        <v>34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5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31.5">
      <c r="A10" s="48" t="s">
        <v>4</v>
      </c>
      <c r="B10" s="49" t="s">
        <v>5</v>
      </c>
      <c r="C10" s="49" t="s">
        <v>130</v>
      </c>
      <c r="D10" s="49" t="s">
        <v>6</v>
      </c>
      <c r="E10" s="48" t="s">
        <v>103</v>
      </c>
      <c r="F10" s="49" t="s">
        <v>104</v>
      </c>
      <c r="G10" s="49" t="s">
        <v>105</v>
      </c>
      <c r="H10" s="50" t="s">
        <v>7</v>
      </c>
      <c r="I10" s="49" t="s">
        <v>106</v>
      </c>
      <c r="J10" s="49" t="s">
        <v>107</v>
      </c>
      <c r="K10" s="50" t="s">
        <v>108</v>
      </c>
      <c r="L10" s="48" t="s">
        <v>109</v>
      </c>
    </row>
    <row r="11" spans="1:12" ht="15.75">
      <c r="A11" s="51">
        <v>1</v>
      </c>
      <c r="B11" s="52">
        <v>2</v>
      </c>
      <c r="C11" s="52">
        <v>3</v>
      </c>
      <c r="D11" s="51">
        <v>4</v>
      </c>
      <c r="E11" s="52">
        <v>5</v>
      </c>
      <c r="F11" s="51">
        <v>6</v>
      </c>
      <c r="G11" s="52">
        <v>7</v>
      </c>
      <c r="H11" s="51">
        <v>8</v>
      </c>
      <c r="I11" s="52">
        <v>9</v>
      </c>
      <c r="J11" s="51">
        <v>10</v>
      </c>
      <c r="K11" s="52">
        <v>11</v>
      </c>
      <c r="L11" s="51">
        <v>12</v>
      </c>
    </row>
    <row r="12" spans="1:12" ht="48" customHeight="1">
      <c r="A12" s="53">
        <v>1</v>
      </c>
      <c r="B12" s="69" t="s">
        <v>132</v>
      </c>
      <c r="C12" s="71" t="str">
        <f>"EKP"</f>
        <v>EKP</v>
      </c>
      <c r="D12" s="71" t="s">
        <v>29</v>
      </c>
      <c r="E12" s="59">
        <v>3</v>
      </c>
      <c r="F12" s="54"/>
      <c r="G12" s="55"/>
      <c r="H12" s="56"/>
      <c r="I12" s="57"/>
      <c r="J12" s="58"/>
      <c r="K12" s="52"/>
      <c r="L12" s="51"/>
    </row>
    <row r="13" spans="1:12" ht="29.25" customHeight="1">
      <c r="A13" s="53">
        <v>2</v>
      </c>
      <c r="B13" s="69" t="s">
        <v>30</v>
      </c>
      <c r="C13" s="71" t="str">
        <f>"do rejestratoraholter BTL-08"</f>
        <v>do rejestratoraholter BTL-08</v>
      </c>
      <c r="D13" s="71" t="s">
        <v>20</v>
      </c>
      <c r="E13" s="59">
        <v>5</v>
      </c>
      <c r="F13" s="54"/>
      <c r="G13" s="55"/>
      <c r="H13" s="56"/>
      <c r="I13" s="57"/>
      <c r="J13" s="58"/>
      <c r="K13" s="52"/>
      <c r="L13" s="51"/>
    </row>
    <row r="14" spans="1:12" ht="26.25" customHeight="1">
      <c r="A14" s="53">
        <v>3</v>
      </c>
      <c r="B14" s="69" t="s">
        <v>31</v>
      </c>
      <c r="C14" s="71" t="str">
        <f>"EKG BTL-08 LC"</f>
        <v>EKG BTL-08 LC</v>
      </c>
      <c r="D14" s="71" t="s">
        <v>20</v>
      </c>
      <c r="E14" s="59">
        <v>1</v>
      </c>
      <c r="F14" s="54"/>
      <c r="G14" s="55"/>
      <c r="H14" s="56"/>
      <c r="I14" s="57"/>
      <c r="J14" s="58"/>
      <c r="K14" s="52"/>
      <c r="L14" s="51"/>
    </row>
    <row r="15" spans="1:12" ht="33" customHeight="1" thickBot="1">
      <c r="A15" s="53">
        <v>4</v>
      </c>
      <c r="B15" s="69" t="s">
        <v>28</v>
      </c>
      <c r="C15" s="71" t="str">
        <f>"SD 2Gb"</f>
        <v>SD 2Gb</v>
      </c>
      <c r="D15" s="71" t="s">
        <v>20</v>
      </c>
      <c r="E15" s="59">
        <v>5</v>
      </c>
      <c r="F15" s="54"/>
      <c r="G15" s="55"/>
      <c r="H15" s="56"/>
      <c r="I15" s="57"/>
      <c r="J15" s="58"/>
      <c r="K15" s="52"/>
      <c r="L15" s="51"/>
    </row>
    <row r="16" spans="1:12" ht="33" customHeight="1" thickBot="1">
      <c r="A16" s="125" t="s">
        <v>88</v>
      </c>
      <c r="B16" s="126"/>
      <c r="C16" s="126"/>
      <c r="D16" s="126"/>
      <c r="E16" s="126"/>
      <c r="F16" s="127"/>
      <c r="G16" s="63"/>
      <c r="H16" s="64"/>
      <c r="I16" s="64"/>
      <c r="J16" s="65"/>
      <c r="K16" s="86"/>
      <c r="L16" s="87"/>
    </row>
    <row r="17" spans="1:12" ht="33" customHeight="1">
      <c r="A17" s="76"/>
      <c r="B17" s="77"/>
      <c r="C17" s="77"/>
      <c r="D17" s="78"/>
      <c r="E17" s="79"/>
      <c r="F17" s="79"/>
      <c r="G17" s="75"/>
      <c r="H17" s="79"/>
      <c r="I17" s="79"/>
      <c r="J17" s="80"/>
      <c r="K17" s="86"/>
      <c r="L17" s="87"/>
    </row>
    <row r="18" spans="1:12" ht="33" customHeight="1">
      <c r="A18" s="76"/>
      <c r="B18" s="81" t="s">
        <v>8</v>
      </c>
      <c r="C18" s="82"/>
      <c r="D18" s="79"/>
      <c r="E18" s="83"/>
      <c r="F18" s="79"/>
      <c r="G18" s="79"/>
      <c r="H18" s="79"/>
      <c r="I18" s="79"/>
      <c r="J18" s="79"/>
      <c r="K18" s="86"/>
      <c r="L18" s="87"/>
    </row>
    <row r="19" spans="1:12" ht="15">
      <c r="A19" s="39"/>
      <c r="B19" s="40"/>
      <c r="C19" s="40"/>
      <c r="D19" s="41"/>
      <c r="E19" s="42"/>
      <c r="F19" s="42"/>
      <c r="G19" s="43"/>
      <c r="H19" s="42"/>
      <c r="I19" s="42"/>
      <c r="J19" s="44"/>
      <c r="K19" s="42"/>
      <c r="L19" s="42"/>
    </row>
    <row r="20" spans="1:12" ht="15">
      <c r="A20" s="39"/>
      <c r="B20" s="45"/>
      <c r="C20" s="45"/>
      <c r="D20" s="46"/>
      <c r="E20" s="47"/>
      <c r="F20" s="46"/>
      <c r="G20" s="46"/>
      <c r="H20" s="46"/>
      <c r="I20" s="46"/>
      <c r="J20" s="46"/>
      <c r="K20" s="46"/>
      <c r="L20" s="42"/>
    </row>
    <row r="21" spans="1:12" ht="15">
      <c r="A21" s="2"/>
      <c r="B21" s="20"/>
      <c r="C21" s="20"/>
      <c r="D21" s="20"/>
      <c r="E21" s="21"/>
      <c r="F21" s="20"/>
      <c r="G21" s="20"/>
      <c r="H21" s="20"/>
      <c r="I21" s="22" t="s">
        <v>9</v>
      </c>
      <c r="J21" s="23"/>
      <c r="K21" s="23"/>
      <c r="L21" s="23"/>
    </row>
    <row r="22" spans="1:12" ht="15">
      <c r="A22" s="2"/>
      <c r="B22" s="20"/>
      <c r="C22" s="20"/>
      <c r="D22" s="20"/>
      <c r="E22" s="21"/>
      <c r="F22" s="20"/>
      <c r="G22" s="20"/>
      <c r="H22" s="20"/>
      <c r="I22" s="24" t="s">
        <v>10</v>
      </c>
      <c r="J22" s="23"/>
      <c r="K22" s="23"/>
      <c r="L22" s="23"/>
    </row>
    <row r="23" spans="1:12" ht="15">
      <c r="A23" s="2"/>
      <c r="B23" s="25"/>
      <c r="C23" s="25"/>
      <c r="D23" s="20"/>
      <c r="E23" s="20"/>
      <c r="F23" s="20"/>
      <c r="G23" s="20"/>
      <c r="H23" s="20"/>
      <c r="I23" s="24" t="s">
        <v>11</v>
      </c>
      <c r="J23" s="23"/>
      <c r="K23" s="23"/>
      <c r="L23" s="23"/>
    </row>
    <row r="24" spans="1:12" ht="15">
      <c r="A24" s="2"/>
      <c r="B24" s="25"/>
      <c r="C24" s="25"/>
      <c r="D24" s="20"/>
      <c r="E24" s="20"/>
      <c r="F24" s="20"/>
      <c r="G24" s="20"/>
      <c r="H24" s="20"/>
      <c r="I24" s="26"/>
      <c r="J24" s="26"/>
      <c r="K24" s="26"/>
      <c r="L24" s="20"/>
    </row>
  </sheetData>
  <sheetProtection/>
  <mergeCells count="3">
    <mergeCell ref="A6:K6"/>
    <mergeCell ref="A8:L8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5" zoomScaleNormal="85" zoomScalePageLayoutView="0" workbookViewId="0" topLeftCell="A1">
      <selection activeCell="B17" sqref="B17"/>
    </sheetView>
  </sheetViews>
  <sheetFormatPr defaultColWidth="9.140625" defaultRowHeight="15"/>
  <cols>
    <col min="2" max="2" width="80.8515625" style="0" customWidth="1"/>
    <col min="3" max="3" width="22.421875" style="0" customWidth="1"/>
    <col min="6" max="6" width="11.00390625" style="0" customWidth="1"/>
    <col min="7" max="7" width="18.28125" style="0" customWidth="1"/>
    <col min="9" max="9" width="12.8515625" style="0" customWidth="1"/>
    <col min="10" max="10" width="15.28125" style="0" customWidth="1"/>
    <col min="11" max="11" width="22.00390625" style="0" customWidth="1"/>
    <col min="12" max="12" width="24.710937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132" t="s">
        <v>32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132" t="s">
        <v>13</v>
      </c>
    </row>
    <row r="3" spans="1:12" ht="15">
      <c r="A3" s="1"/>
      <c r="B3" s="2"/>
      <c r="C3" s="2"/>
      <c r="D3" s="2"/>
      <c r="E3" s="3"/>
      <c r="F3" s="3"/>
      <c r="G3" s="3"/>
      <c r="H3" s="2"/>
      <c r="I3" s="3"/>
      <c r="J3" s="3"/>
      <c r="K3" s="8"/>
      <c r="L3" s="133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33" t="s">
        <v>22</v>
      </c>
    </row>
    <row r="5" spans="1:12" ht="18.75">
      <c r="A5" s="118" t="s">
        <v>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"/>
    </row>
    <row r="6" spans="1:12" ht="15.75">
      <c r="A6" s="120" t="s">
        <v>33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31.5">
      <c r="A7" s="48" t="s">
        <v>4</v>
      </c>
      <c r="B7" s="49" t="s">
        <v>5</v>
      </c>
      <c r="C7" s="49" t="s">
        <v>130</v>
      </c>
      <c r="D7" s="49" t="s">
        <v>6</v>
      </c>
      <c r="E7" s="48" t="s">
        <v>103</v>
      </c>
      <c r="F7" s="49" t="s">
        <v>104</v>
      </c>
      <c r="G7" s="49" t="s">
        <v>105</v>
      </c>
      <c r="H7" s="50" t="s">
        <v>7</v>
      </c>
      <c r="I7" s="49" t="s">
        <v>106</v>
      </c>
      <c r="J7" s="49" t="s">
        <v>107</v>
      </c>
      <c r="K7" s="50" t="s">
        <v>108</v>
      </c>
      <c r="L7" s="48" t="s">
        <v>109</v>
      </c>
    </row>
    <row r="8" spans="1:12" ht="15.75">
      <c r="A8" s="51">
        <v>1</v>
      </c>
      <c r="B8" s="52">
        <v>2</v>
      </c>
      <c r="C8" s="52">
        <v>3</v>
      </c>
      <c r="D8" s="51">
        <v>4</v>
      </c>
      <c r="E8" s="52">
        <v>5</v>
      </c>
      <c r="F8" s="51">
        <v>6</v>
      </c>
      <c r="G8" s="52">
        <v>7</v>
      </c>
      <c r="H8" s="51">
        <v>8</v>
      </c>
      <c r="I8" s="52">
        <v>9</v>
      </c>
      <c r="J8" s="51">
        <v>10</v>
      </c>
      <c r="K8" s="52">
        <v>11</v>
      </c>
      <c r="L8" s="51">
        <v>12</v>
      </c>
    </row>
    <row r="9" spans="1:12" ht="48.75" customHeight="1">
      <c r="A9" s="53">
        <v>1</v>
      </c>
      <c r="B9" s="134" t="s">
        <v>153</v>
      </c>
      <c r="C9" s="71" t="str">
        <f>"20183-028"</f>
        <v>20183-028</v>
      </c>
      <c r="D9" s="71" t="s">
        <v>20</v>
      </c>
      <c r="E9" s="59">
        <v>5</v>
      </c>
      <c r="F9" s="54"/>
      <c r="G9" s="55"/>
      <c r="H9" s="56"/>
      <c r="I9" s="57"/>
      <c r="J9" s="58"/>
      <c r="K9" s="52"/>
      <c r="L9" s="51"/>
    </row>
    <row r="10" spans="1:12" ht="38.25" customHeight="1">
      <c r="A10" s="53">
        <v>2</v>
      </c>
      <c r="B10" s="134" t="s">
        <v>154</v>
      </c>
      <c r="C10" s="71" t="str">
        <f>"20195-025"</f>
        <v>20195-025</v>
      </c>
      <c r="D10" s="71" t="s">
        <v>20</v>
      </c>
      <c r="E10" s="59">
        <v>2</v>
      </c>
      <c r="F10" s="54"/>
      <c r="G10" s="55"/>
      <c r="H10" s="56"/>
      <c r="I10" s="57"/>
      <c r="J10" s="58"/>
      <c r="K10" s="52"/>
      <c r="L10" s="51"/>
    </row>
    <row r="11" spans="1:12" ht="63" customHeight="1">
      <c r="A11" s="53">
        <v>3</v>
      </c>
      <c r="B11" s="135" t="s">
        <v>155</v>
      </c>
      <c r="C11" s="71" t="str">
        <f>"20196-048"</f>
        <v>20196-048</v>
      </c>
      <c r="D11" s="71" t="s">
        <v>20</v>
      </c>
      <c r="E11" s="59">
        <v>5</v>
      </c>
      <c r="F11" s="54"/>
      <c r="G11" s="55"/>
      <c r="H11" s="56"/>
      <c r="I11" s="57"/>
      <c r="J11" s="58"/>
      <c r="K11" s="52"/>
      <c r="L11" s="51"/>
    </row>
    <row r="12" spans="1:12" ht="46.5" customHeight="1">
      <c r="A12" s="53">
        <v>4</v>
      </c>
      <c r="B12" s="134" t="s">
        <v>156</v>
      </c>
      <c r="C12" s="71" t="str">
        <f>"20196-045"</f>
        <v>20196-045</v>
      </c>
      <c r="D12" s="71" t="s">
        <v>20</v>
      </c>
      <c r="E12" s="59">
        <v>6</v>
      </c>
      <c r="F12" s="54"/>
      <c r="G12" s="55"/>
      <c r="H12" s="56"/>
      <c r="I12" s="57"/>
      <c r="J12" s="58"/>
      <c r="K12" s="52"/>
      <c r="L12" s="51"/>
    </row>
    <row r="13" spans="1:12" ht="57.75" customHeight="1">
      <c r="A13" s="53">
        <v>5</v>
      </c>
      <c r="B13" s="134" t="s">
        <v>36</v>
      </c>
      <c r="C13" s="71" t="str">
        <f>"20194-077"</f>
        <v>20194-077</v>
      </c>
      <c r="D13" s="71" t="s">
        <v>20</v>
      </c>
      <c r="E13" s="59">
        <v>13</v>
      </c>
      <c r="F13" s="54"/>
      <c r="G13" s="55"/>
      <c r="H13" s="56"/>
      <c r="I13" s="57"/>
      <c r="J13" s="58"/>
      <c r="K13" s="52"/>
      <c r="L13" s="51"/>
    </row>
    <row r="14" spans="1:12" ht="46.5" customHeight="1">
      <c r="A14" s="53">
        <v>6</v>
      </c>
      <c r="B14" s="134" t="s">
        <v>35</v>
      </c>
      <c r="C14" s="71" t="str">
        <f>"20195-152"</f>
        <v>20195-152</v>
      </c>
      <c r="D14" s="71" t="s">
        <v>20</v>
      </c>
      <c r="E14" s="59">
        <v>2</v>
      </c>
      <c r="F14" s="54"/>
      <c r="G14" s="55"/>
      <c r="H14" s="56"/>
      <c r="I14" s="57"/>
      <c r="J14" s="58"/>
      <c r="K14" s="52"/>
      <c r="L14" s="51"/>
    </row>
    <row r="15" spans="1:12" ht="36" customHeight="1">
      <c r="A15" s="53">
        <v>7</v>
      </c>
      <c r="B15" s="134" t="s">
        <v>157</v>
      </c>
      <c r="C15" s="71" t="str">
        <f>"20195-000"</f>
        <v>20195-000</v>
      </c>
      <c r="D15" s="71" t="s">
        <v>20</v>
      </c>
      <c r="E15" s="59">
        <v>5</v>
      </c>
      <c r="F15" s="54"/>
      <c r="G15" s="55"/>
      <c r="H15" s="56"/>
      <c r="I15" s="57"/>
      <c r="J15" s="58"/>
      <c r="K15" s="52"/>
      <c r="L15" s="51"/>
    </row>
    <row r="16" spans="1:12" ht="55.5" customHeight="1">
      <c r="A16" s="53">
        <v>8</v>
      </c>
      <c r="B16" s="136" t="s">
        <v>133</v>
      </c>
      <c r="C16" s="59" t="s">
        <v>116</v>
      </c>
      <c r="D16" s="59" t="s">
        <v>20</v>
      </c>
      <c r="E16" s="59">
        <v>1</v>
      </c>
      <c r="F16" s="116"/>
      <c r="G16" s="55"/>
      <c r="H16" s="56"/>
      <c r="I16" s="57"/>
      <c r="J16" s="58"/>
      <c r="K16" s="52"/>
      <c r="L16" s="51"/>
    </row>
    <row r="17" spans="1:12" ht="71.25" customHeight="1">
      <c r="A17" s="53">
        <v>9</v>
      </c>
      <c r="B17" s="137" t="s">
        <v>145</v>
      </c>
      <c r="C17" s="59" t="s">
        <v>149</v>
      </c>
      <c r="D17" s="59" t="s">
        <v>20</v>
      </c>
      <c r="E17" s="117">
        <v>8</v>
      </c>
      <c r="F17" s="116"/>
      <c r="G17" s="55"/>
      <c r="H17" s="56"/>
      <c r="I17" s="57"/>
      <c r="J17" s="58"/>
      <c r="K17" s="52"/>
      <c r="L17" s="51"/>
    </row>
    <row r="18" spans="1:12" ht="72" customHeight="1">
      <c r="A18" s="53">
        <v>10</v>
      </c>
      <c r="B18" s="137" t="s">
        <v>146</v>
      </c>
      <c r="C18" s="59" t="s">
        <v>150</v>
      </c>
      <c r="D18" s="59" t="s">
        <v>20</v>
      </c>
      <c r="E18" s="117">
        <v>3</v>
      </c>
      <c r="F18" s="116"/>
      <c r="G18" s="55"/>
      <c r="H18" s="56"/>
      <c r="I18" s="57"/>
      <c r="J18" s="58"/>
      <c r="K18" s="52"/>
      <c r="L18" s="51"/>
    </row>
    <row r="19" spans="1:12" ht="64.5" customHeight="1">
      <c r="A19" s="53">
        <v>11</v>
      </c>
      <c r="B19" s="137" t="s">
        <v>147</v>
      </c>
      <c r="C19" s="59" t="s">
        <v>151</v>
      </c>
      <c r="D19" s="59" t="s">
        <v>20</v>
      </c>
      <c r="E19" s="117">
        <v>4</v>
      </c>
      <c r="F19" s="116"/>
      <c r="G19" s="55"/>
      <c r="H19" s="56"/>
      <c r="I19" s="57"/>
      <c r="J19" s="58"/>
      <c r="K19" s="52"/>
      <c r="L19" s="51"/>
    </row>
    <row r="20" spans="1:12" ht="77.25" customHeight="1" thickBot="1">
      <c r="A20" s="53">
        <v>12</v>
      </c>
      <c r="B20" s="137" t="s">
        <v>148</v>
      </c>
      <c r="C20" s="59" t="s">
        <v>152</v>
      </c>
      <c r="D20" s="59" t="s">
        <v>20</v>
      </c>
      <c r="E20" s="117">
        <v>3</v>
      </c>
      <c r="F20" s="116"/>
      <c r="G20" s="55"/>
      <c r="H20" s="56"/>
      <c r="I20" s="57"/>
      <c r="J20" s="58"/>
      <c r="K20" s="52"/>
      <c r="L20" s="51"/>
    </row>
    <row r="21" spans="1:12" ht="33.75" customHeight="1" thickBot="1">
      <c r="A21" s="125" t="s">
        <v>88</v>
      </c>
      <c r="B21" s="126"/>
      <c r="C21" s="126"/>
      <c r="D21" s="126"/>
      <c r="E21" s="126"/>
      <c r="F21" s="127"/>
      <c r="G21" s="63"/>
      <c r="H21" s="64"/>
      <c r="I21" s="64"/>
      <c r="J21" s="65"/>
      <c r="K21" s="86"/>
      <c r="L21" s="87"/>
    </row>
    <row r="22" spans="1:12" ht="18" customHeight="1">
      <c r="A22" s="88"/>
      <c r="B22" s="82"/>
      <c r="C22" s="82"/>
      <c r="D22" s="78"/>
      <c r="E22" s="78"/>
      <c r="F22" s="89"/>
      <c r="G22" s="90"/>
      <c r="H22" s="91"/>
      <c r="I22" s="92"/>
      <c r="J22" s="93"/>
      <c r="K22" s="86"/>
      <c r="L22" s="87"/>
    </row>
    <row r="23" spans="1:13" ht="15.75">
      <c r="A23" s="76"/>
      <c r="B23" s="81" t="s">
        <v>8</v>
      </c>
      <c r="C23" s="82"/>
      <c r="D23" s="94"/>
      <c r="E23" s="94"/>
      <c r="F23" s="94"/>
      <c r="G23" s="76"/>
      <c r="H23" s="95" t="s">
        <v>9</v>
      </c>
      <c r="I23" s="96"/>
      <c r="J23" s="96"/>
      <c r="K23" s="96"/>
      <c r="L23" s="94"/>
      <c r="M23" s="23"/>
    </row>
    <row r="24" spans="7:13" ht="15">
      <c r="G24" s="20"/>
      <c r="H24" s="24" t="s">
        <v>10</v>
      </c>
      <c r="I24" s="23"/>
      <c r="J24" s="23"/>
      <c r="K24" s="23"/>
      <c r="M24" s="23"/>
    </row>
    <row r="25" spans="7:13" ht="15">
      <c r="G25" s="20"/>
      <c r="H25" s="24" t="s">
        <v>11</v>
      </c>
      <c r="I25" s="23"/>
      <c r="J25" s="23"/>
      <c r="K25" s="23"/>
      <c r="M25" s="23"/>
    </row>
    <row r="26" spans="7:13" ht="15">
      <c r="G26" s="20"/>
      <c r="H26" s="26"/>
      <c r="I26" s="26"/>
      <c r="J26" s="26"/>
      <c r="K26" s="20"/>
      <c r="M26" s="20"/>
    </row>
  </sheetData>
  <sheetProtection/>
  <mergeCells count="3">
    <mergeCell ref="A5:K5"/>
    <mergeCell ref="A6:L6"/>
    <mergeCell ref="A21:F21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1">
      <selection activeCell="R16" sqref="R16"/>
    </sheetView>
  </sheetViews>
  <sheetFormatPr defaultColWidth="9.140625" defaultRowHeight="15"/>
  <cols>
    <col min="2" max="2" width="41.7109375" style="0" customWidth="1"/>
    <col min="3" max="3" width="14.140625" style="0" customWidth="1"/>
    <col min="6" max="6" width="13.7109375" style="0" customWidth="1"/>
    <col min="7" max="7" width="15.8515625" style="0" customWidth="1"/>
    <col min="10" max="10" width="15.7109375" style="0" customWidth="1"/>
    <col min="11" max="11" width="11.8515625" style="0" customWidth="1"/>
    <col min="12" max="12" width="16.14062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3" t="s">
        <v>37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9" t="s">
        <v>13</v>
      </c>
    </row>
    <row r="3" spans="1:12" ht="15">
      <c r="A3" s="1"/>
      <c r="B3" s="2"/>
      <c r="C3" s="2"/>
      <c r="D3" s="2"/>
      <c r="E3" s="3"/>
      <c r="F3" s="3"/>
      <c r="G3" s="3"/>
      <c r="H3" s="2"/>
      <c r="I3" s="3"/>
      <c r="J3" s="3"/>
      <c r="K3" s="8"/>
      <c r="L3" s="10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0" t="s">
        <v>22</v>
      </c>
    </row>
    <row r="5" spans="1:12" ht="15">
      <c r="A5" s="1"/>
      <c r="B5" s="2"/>
      <c r="C5" s="2"/>
      <c r="D5" s="2"/>
      <c r="E5" s="3"/>
      <c r="F5" s="3"/>
      <c r="G5" s="3"/>
      <c r="H5" s="2"/>
      <c r="I5" s="3"/>
      <c r="J5" s="3"/>
      <c r="K5" s="8"/>
      <c r="L5" s="8"/>
    </row>
    <row r="6" spans="1:12" ht="18.7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"/>
    </row>
    <row r="7" spans="1:12" ht="18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2" ht="15.75">
      <c r="A8" s="120" t="s">
        <v>38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5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47.25">
      <c r="A10" s="48" t="s">
        <v>4</v>
      </c>
      <c r="B10" s="49" t="s">
        <v>5</v>
      </c>
      <c r="C10" s="49" t="s">
        <v>130</v>
      </c>
      <c r="D10" s="49" t="s">
        <v>6</v>
      </c>
      <c r="E10" s="48" t="s">
        <v>103</v>
      </c>
      <c r="F10" s="49" t="s">
        <v>104</v>
      </c>
      <c r="G10" s="49" t="s">
        <v>105</v>
      </c>
      <c r="H10" s="50" t="s">
        <v>7</v>
      </c>
      <c r="I10" s="49" t="s">
        <v>106</v>
      </c>
      <c r="J10" s="49" t="s">
        <v>107</v>
      </c>
      <c r="K10" s="50" t="s">
        <v>108</v>
      </c>
      <c r="L10" s="48" t="s">
        <v>109</v>
      </c>
    </row>
    <row r="11" spans="1:12" ht="15.75">
      <c r="A11" s="51">
        <v>1</v>
      </c>
      <c r="B11" s="52">
        <v>2</v>
      </c>
      <c r="C11" s="52">
        <v>3</v>
      </c>
      <c r="D11" s="51">
        <v>4</v>
      </c>
      <c r="E11" s="52">
        <v>5</v>
      </c>
      <c r="F11" s="51">
        <v>6</v>
      </c>
      <c r="G11" s="52">
        <v>7</v>
      </c>
      <c r="H11" s="51">
        <v>8</v>
      </c>
      <c r="I11" s="52">
        <v>9</v>
      </c>
      <c r="J11" s="51">
        <v>10</v>
      </c>
      <c r="K11" s="52">
        <v>11</v>
      </c>
      <c r="L11" s="51">
        <v>12</v>
      </c>
    </row>
    <row r="12" spans="1:12" ht="42.75" customHeight="1">
      <c r="A12" s="53">
        <v>1</v>
      </c>
      <c r="B12" s="69" t="s">
        <v>119</v>
      </c>
      <c r="C12" s="71" t="str">
        <f>"B002"</f>
        <v>B002</v>
      </c>
      <c r="D12" s="71" t="s">
        <v>20</v>
      </c>
      <c r="E12" s="59">
        <v>5</v>
      </c>
      <c r="F12" s="54"/>
      <c r="G12" s="55"/>
      <c r="H12" s="56"/>
      <c r="I12" s="57"/>
      <c r="J12" s="58"/>
      <c r="K12" s="52"/>
      <c r="L12" s="51"/>
    </row>
    <row r="13" spans="1:12" ht="40.5" customHeight="1">
      <c r="A13" s="53">
        <v>2</v>
      </c>
      <c r="B13" s="69" t="s">
        <v>120</v>
      </c>
      <c r="C13" s="71" t="s">
        <v>117</v>
      </c>
      <c r="D13" s="71" t="s">
        <v>20</v>
      </c>
      <c r="E13" s="59">
        <v>2</v>
      </c>
      <c r="F13" s="54"/>
      <c r="G13" s="55"/>
      <c r="H13" s="56"/>
      <c r="I13" s="57"/>
      <c r="J13" s="58"/>
      <c r="K13" s="52"/>
      <c r="L13" s="51"/>
    </row>
    <row r="14" spans="1:12" ht="42" customHeight="1">
      <c r="A14" s="53">
        <v>3</v>
      </c>
      <c r="B14" s="69" t="s">
        <v>118</v>
      </c>
      <c r="C14" s="71" t="str">
        <f>"A018"</f>
        <v>A018</v>
      </c>
      <c r="D14" s="71" t="s">
        <v>20</v>
      </c>
      <c r="E14" s="59">
        <v>35</v>
      </c>
      <c r="F14" s="54"/>
      <c r="G14" s="55"/>
      <c r="H14" s="56"/>
      <c r="I14" s="57"/>
      <c r="J14" s="58"/>
      <c r="K14" s="52"/>
      <c r="L14" s="51"/>
    </row>
    <row r="15" spans="1:12" ht="40.5" customHeight="1">
      <c r="A15" s="53">
        <v>4</v>
      </c>
      <c r="B15" s="69" t="s">
        <v>39</v>
      </c>
      <c r="C15" s="71" t="str">
        <f>"A038"</f>
        <v>A038</v>
      </c>
      <c r="D15" s="71" t="s">
        <v>20</v>
      </c>
      <c r="E15" s="59">
        <v>5</v>
      </c>
      <c r="F15" s="54"/>
      <c r="G15" s="55"/>
      <c r="H15" s="56"/>
      <c r="I15" s="57"/>
      <c r="J15" s="58"/>
      <c r="K15" s="52"/>
      <c r="L15" s="51"/>
    </row>
    <row r="16" spans="1:12" ht="64.5" customHeight="1" thickBot="1">
      <c r="A16" s="53">
        <v>5</v>
      </c>
      <c r="B16" s="69" t="s">
        <v>134</v>
      </c>
      <c r="C16" s="71" t="str">
        <f>"A022"</f>
        <v>A022</v>
      </c>
      <c r="D16" s="71" t="s">
        <v>20</v>
      </c>
      <c r="E16" s="59">
        <v>35</v>
      </c>
      <c r="F16" s="54"/>
      <c r="G16" s="55"/>
      <c r="H16" s="56"/>
      <c r="I16" s="57"/>
      <c r="J16" s="58"/>
      <c r="K16" s="52"/>
      <c r="L16" s="51"/>
    </row>
    <row r="17" spans="1:12" ht="24.75" customHeight="1" thickBot="1">
      <c r="A17" s="125" t="s">
        <v>88</v>
      </c>
      <c r="B17" s="126"/>
      <c r="C17" s="126"/>
      <c r="D17" s="126"/>
      <c r="E17" s="126"/>
      <c r="F17" s="127"/>
      <c r="G17" s="63"/>
      <c r="H17" s="64"/>
      <c r="I17" s="64"/>
      <c r="J17" s="65"/>
      <c r="K17" s="86"/>
      <c r="L17" s="87"/>
    </row>
    <row r="18" spans="1:12" ht="42.75" customHeight="1">
      <c r="A18" s="88"/>
      <c r="B18" s="81" t="s">
        <v>8</v>
      </c>
      <c r="C18" s="97"/>
      <c r="D18" s="78"/>
      <c r="E18" s="78"/>
      <c r="F18" s="89"/>
      <c r="G18" s="90"/>
      <c r="H18" s="91"/>
      <c r="I18" s="92"/>
      <c r="J18" s="93"/>
      <c r="K18" s="86"/>
      <c r="L18" s="87"/>
    </row>
    <row r="19" spans="1:12" ht="15.75">
      <c r="A19" s="88"/>
      <c r="B19" s="82"/>
      <c r="C19" s="77"/>
      <c r="D19" s="78"/>
      <c r="E19" s="78"/>
      <c r="F19" s="89"/>
      <c r="G19" s="90"/>
      <c r="H19" s="91"/>
      <c r="I19" s="92"/>
      <c r="J19" s="93"/>
      <c r="K19" s="86"/>
      <c r="L19" s="87"/>
    </row>
    <row r="20" spans="2:11" ht="15">
      <c r="B20" s="66"/>
      <c r="G20" s="20"/>
      <c r="H20" s="22" t="s">
        <v>9</v>
      </c>
      <c r="I20" s="23"/>
      <c r="J20" s="23"/>
      <c r="K20" s="23"/>
    </row>
    <row r="21" spans="7:11" ht="15">
      <c r="G21" s="20"/>
      <c r="H21" s="24" t="s">
        <v>10</v>
      </c>
      <c r="I21" s="23"/>
      <c r="J21" s="23"/>
      <c r="K21" s="23"/>
    </row>
    <row r="22" spans="7:11" ht="15">
      <c r="G22" s="20"/>
      <c r="H22" s="24" t="s">
        <v>11</v>
      </c>
      <c r="I22" s="23"/>
      <c r="J22" s="23"/>
      <c r="K22" s="23"/>
    </row>
    <row r="23" spans="7:11" ht="15">
      <c r="G23" s="20"/>
      <c r="H23" s="26"/>
      <c r="I23" s="26"/>
      <c r="J23" s="26"/>
      <c r="K23" s="20"/>
    </row>
  </sheetData>
  <sheetProtection/>
  <mergeCells count="3">
    <mergeCell ref="A6:K6"/>
    <mergeCell ref="A8:L8"/>
    <mergeCell ref="A17:F17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4">
      <selection activeCell="P13" sqref="P13"/>
    </sheetView>
  </sheetViews>
  <sheetFormatPr defaultColWidth="9.140625" defaultRowHeight="15"/>
  <cols>
    <col min="2" max="2" width="50.7109375" style="0" customWidth="1"/>
    <col min="3" max="3" width="28.28125" style="0" customWidth="1"/>
    <col min="6" max="6" width="12.140625" style="0" customWidth="1"/>
    <col min="7" max="7" width="17.57421875" style="0" customWidth="1"/>
    <col min="9" max="9" width="14.140625" style="0" customWidth="1"/>
    <col min="10" max="10" width="15.00390625" style="0" customWidth="1"/>
    <col min="11" max="11" width="13.28125" style="0" customWidth="1"/>
    <col min="12" max="12" width="16.42187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3" t="s">
        <v>40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9" t="s">
        <v>13</v>
      </c>
    </row>
    <row r="3" spans="1:12" ht="15">
      <c r="A3" s="1"/>
      <c r="B3" s="2"/>
      <c r="C3" s="2"/>
      <c r="D3" s="2"/>
      <c r="E3" s="3"/>
      <c r="F3" s="3"/>
      <c r="G3" s="3"/>
      <c r="H3" s="2"/>
      <c r="I3" s="3"/>
      <c r="J3" s="3"/>
      <c r="K3" s="8"/>
      <c r="L3" s="10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0" t="s">
        <v>22</v>
      </c>
    </row>
    <row r="5" spans="1:12" ht="15">
      <c r="A5" s="1"/>
      <c r="B5" s="2"/>
      <c r="C5" s="2"/>
      <c r="D5" s="2"/>
      <c r="E5" s="3"/>
      <c r="F5" s="3"/>
      <c r="G5" s="3"/>
      <c r="H5" s="2"/>
      <c r="I5" s="3"/>
      <c r="J5" s="3"/>
      <c r="K5" s="8"/>
      <c r="L5" s="8"/>
    </row>
    <row r="6" spans="1:12" ht="18.7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"/>
    </row>
    <row r="7" spans="1:12" ht="18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2" ht="15.75">
      <c r="A8" s="120" t="s">
        <v>41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5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31.5">
      <c r="A10" s="48" t="s">
        <v>4</v>
      </c>
      <c r="B10" s="49" t="s">
        <v>5</v>
      </c>
      <c r="C10" s="49" t="s">
        <v>130</v>
      </c>
      <c r="D10" s="49" t="s">
        <v>6</v>
      </c>
      <c r="E10" s="48" t="s">
        <v>103</v>
      </c>
      <c r="F10" s="49" t="s">
        <v>104</v>
      </c>
      <c r="G10" s="49" t="s">
        <v>105</v>
      </c>
      <c r="H10" s="50" t="s">
        <v>7</v>
      </c>
      <c r="I10" s="49" t="s">
        <v>106</v>
      </c>
      <c r="J10" s="49" t="s">
        <v>107</v>
      </c>
      <c r="K10" s="50" t="s">
        <v>108</v>
      </c>
      <c r="L10" s="48" t="s">
        <v>109</v>
      </c>
    </row>
    <row r="11" spans="1:12" ht="15.75">
      <c r="A11" s="51">
        <v>1</v>
      </c>
      <c r="B11" s="52">
        <v>2</v>
      </c>
      <c r="C11" s="52">
        <v>3</v>
      </c>
      <c r="D11" s="51">
        <v>4</v>
      </c>
      <c r="E11" s="52">
        <v>5</v>
      </c>
      <c r="F11" s="51">
        <v>6</v>
      </c>
      <c r="G11" s="52">
        <v>7</v>
      </c>
      <c r="H11" s="51">
        <v>8</v>
      </c>
      <c r="I11" s="52">
        <v>9</v>
      </c>
      <c r="J11" s="51">
        <v>10</v>
      </c>
      <c r="K11" s="52">
        <v>11</v>
      </c>
      <c r="L11" s="51">
        <v>12</v>
      </c>
    </row>
    <row r="12" spans="1:12" ht="40.5" customHeight="1">
      <c r="A12" s="53">
        <v>1</v>
      </c>
      <c r="B12" s="69" t="s">
        <v>42</v>
      </c>
      <c r="C12" s="71">
        <v>3375834</v>
      </c>
      <c r="D12" s="71" t="s">
        <v>20</v>
      </c>
      <c r="E12" s="59">
        <v>5</v>
      </c>
      <c r="F12" s="54"/>
      <c r="G12" s="55"/>
      <c r="H12" s="56"/>
      <c r="I12" s="57"/>
      <c r="J12" s="58"/>
      <c r="K12" s="52"/>
      <c r="L12" s="51"/>
    </row>
    <row r="13" spans="1:12" ht="33" customHeight="1">
      <c r="A13" s="53">
        <v>2</v>
      </c>
      <c r="B13" s="69" t="s">
        <v>43</v>
      </c>
      <c r="C13" s="71" t="s">
        <v>121</v>
      </c>
      <c r="D13" s="71" t="s">
        <v>20</v>
      </c>
      <c r="E13" s="59">
        <v>6</v>
      </c>
      <c r="F13" s="54"/>
      <c r="G13" s="55"/>
      <c r="H13" s="56"/>
      <c r="I13" s="57"/>
      <c r="J13" s="58"/>
      <c r="K13" s="52"/>
      <c r="L13" s="51"/>
    </row>
    <row r="14" spans="1:12" ht="36" customHeight="1">
      <c r="A14" s="53">
        <v>3</v>
      </c>
      <c r="B14" s="69" t="s">
        <v>44</v>
      </c>
      <c r="C14" s="98" t="s">
        <v>122</v>
      </c>
      <c r="D14" s="71" t="s">
        <v>20</v>
      </c>
      <c r="E14" s="59">
        <v>1</v>
      </c>
      <c r="F14" s="54"/>
      <c r="G14" s="55"/>
      <c r="H14" s="56"/>
      <c r="I14" s="57"/>
      <c r="J14" s="58"/>
      <c r="K14" s="52"/>
      <c r="L14" s="51"/>
    </row>
    <row r="15" spans="1:12" ht="42.75" customHeight="1">
      <c r="A15" s="53">
        <v>4</v>
      </c>
      <c r="B15" s="69" t="s">
        <v>45</v>
      </c>
      <c r="C15" s="71">
        <v>3368391</v>
      </c>
      <c r="D15" s="71" t="s">
        <v>20</v>
      </c>
      <c r="E15" s="59">
        <v>10</v>
      </c>
      <c r="F15" s="54"/>
      <c r="G15" s="55"/>
      <c r="H15" s="56"/>
      <c r="I15" s="57"/>
      <c r="J15" s="58"/>
      <c r="K15" s="52"/>
      <c r="L15" s="51"/>
    </row>
    <row r="16" spans="1:12" ht="42" customHeight="1">
      <c r="A16" s="53">
        <v>5</v>
      </c>
      <c r="B16" s="69" t="s">
        <v>46</v>
      </c>
      <c r="C16" s="71" t="str">
        <f>"33509"</f>
        <v>33509</v>
      </c>
      <c r="D16" s="71" t="s">
        <v>20</v>
      </c>
      <c r="E16" s="59">
        <v>10</v>
      </c>
      <c r="F16" s="54"/>
      <c r="G16" s="55"/>
      <c r="H16" s="56"/>
      <c r="I16" s="57"/>
      <c r="J16" s="58"/>
      <c r="K16" s="52"/>
      <c r="L16" s="51"/>
    </row>
    <row r="17" spans="1:12" ht="63.75" customHeight="1">
      <c r="A17" s="53">
        <v>6</v>
      </c>
      <c r="B17" s="69" t="s">
        <v>135</v>
      </c>
      <c r="C17" s="111" t="s">
        <v>123</v>
      </c>
      <c r="D17" s="71" t="s">
        <v>139</v>
      </c>
      <c r="E17" s="59">
        <v>10</v>
      </c>
      <c r="F17" s="108"/>
      <c r="G17" s="112"/>
      <c r="H17" s="56"/>
      <c r="I17" s="57"/>
      <c r="J17" s="58"/>
      <c r="K17" s="52"/>
      <c r="L17" s="51"/>
    </row>
    <row r="18" spans="1:12" ht="59.25" customHeight="1" thickBot="1">
      <c r="A18" s="53">
        <v>7</v>
      </c>
      <c r="B18" s="69" t="s">
        <v>47</v>
      </c>
      <c r="C18" s="71" t="s">
        <v>124</v>
      </c>
      <c r="D18" s="71" t="s">
        <v>139</v>
      </c>
      <c r="E18" s="59">
        <v>10</v>
      </c>
      <c r="F18" s="108"/>
      <c r="G18" s="55"/>
      <c r="H18" s="56"/>
      <c r="I18" s="57"/>
      <c r="J18" s="58"/>
      <c r="K18" s="52"/>
      <c r="L18" s="51"/>
    </row>
    <row r="19" spans="1:12" ht="32.25" customHeight="1" thickBot="1">
      <c r="A19" s="125" t="s">
        <v>88</v>
      </c>
      <c r="B19" s="126"/>
      <c r="C19" s="126"/>
      <c r="D19" s="126"/>
      <c r="E19" s="126"/>
      <c r="F19" s="127"/>
      <c r="G19" s="63"/>
      <c r="H19" s="64"/>
      <c r="I19" s="64"/>
      <c r="J19" s="65"/>
      <c r="K19" s="86"/>
      <c r="L19" s="87"/>
    </row>
    <row r="20" spans="1:12" ht="24.75" customHeight="1">
      <c r="A20" s="88"/>
      <c r="B20" s="81" t="s">
        <v>8</v>
      </c>
      <c r="C20" s="97"/>
      <c r="D20" s="78"/>
      <c r="E20" s="78"/>
      <c r="F20" s="89"/>
      <c r="G20" s="90"/>
      <c r="H20" s="91"/>
      <c r="I20" s="92"/>
      <c r="J20" s="93"/>
      <c r="K20" s="86"/>
      <c r="L20" s="87"/>
    </row>
    <row r="22" spans="6:9" ht="15">
      <c r="F22" s="22" t="s">
        <v>9</v>
      </c>
      <c r="G22" s="23"/>
      <c r="H22" s="23"/>
      <c r="I22" s="23"/>
    </row>
    <row r="23" spans="6:9" ht="15">
      <c r="F23" s="24" t="s">
        <v>10</v>
      </c>
      <c r="G23" s="23"/>
      <c r="H23" s="23"/>
      <c r="I23" s="23"/>
    </row>
    <row r="24" spans="6:9" ht="15">
      <c r="F24" s="24" t="s">
        <v>11</v>
      </c>
      <c r="G24" s="23"/>
      <c r="H24" s="23"/>
      <c r="I24" s="23"/>
    </row>
  </sheetData>
  <sheetProtection/>
  <mergeCells count="3">
    <mergeCell ref="A6:K6"/>
    <mergeCell ref="A8:L8"/>
    <mergeCell ref="A19:F19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85" zoomScaleNormal="85" workbookViewId="0" topLeftCell="A1">
      <selection activeCell="B55" sqref="B55"/>
    </sheetView>
  </sheetViews>
  <sheetFormatPr defaultColWidth="9.140625" defaultRowHeight="15"/>
  <cols>
    <col min="2" max="2" width="80.00390625" style="0" customWidth="1"/>
    <col min="3" max="3" width="19.28125" style="0" customWidth="1"/>
    <col min="4" max="5" width="13.421875" style="0" customWidth="1"/>
    <col min="6" max="6" width="11.7109375" style="0" customWidth="1"/>
    <col min="7" max="7" width="19.28125" style="0" customWidth="1"/>
    <col min="9" max="9" width="13.7109375" style="0" customWidth="1"/>
    <col min="10" max="10" width="16.421875" style="0" customWidth="1"/>
    <col min="11" max="11" width="17.421875" style="0" customWidth="1"/>
    <col min="12" max="12" width="20.2812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3" t="s">
        <v>48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9" t="s">
        <v>13</v>
      </c>
    </row>
    <row r="3" spans="1:12" ht="15">
      <c r="A3" s="1"/>
      <c r="B3" s="2"/>
      <c r="C3" s="2"/>
      <c r="D3" s="2"/>
      <c r="E3" s="3"/>
      <c r="F3" s="3"/>
      <c r="G3" s="3"/>
      <c r="H3" s="2"/>
      <c r="I3" s="3"/>
      <c r="J3" s="3"/>
      <c r="K3" s="8"/>
      <c r="L3" s="10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0" t="s">
        <v>22</v>
      </c>
    </row>
    <row r="5" spans="1:12" ht="18.75">
      <c r="A5" s="118" t="s">
        <v>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"/>
    </row>
    <row r="6" spans="1:12" ht="15.75">
      <c r="A6" s="120" t="s">
        <v>59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5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31.5">
      <c r="A8" s="48" t="s">
        <v>4</v>
      </c>
      <c r="B8" s="49" t="s">
        <v>5</v>
      </c>
      <c r="C8" s="49" t="s">
        <v>130</v>
      </c>
      <c r="D8" s="49" t="s">
        <v>6</v>
      </c>
      <c r="E8" s="48" t="s">
        <v>103</v>
      </c>
      <c r="F8" s="49" t="s">
        <v>104</v>
      </c>
      <c r="G8" s="49" t="s">
        <v>105</v>
      </c>
      <c r="H8" s="50" t="s">
        <v>7</v>
      </c>
      <c r="I8" s="49" t="s">
        <v>106</v>
      </c>
      <c r="J8" s="49" t="s">
        <v>107</v>
      </c>
      <c r="K8" s="50" t="s">
        <v>108</v>
      </c>
      <c r="L8" s="48" t="s">
        <v>109</v>
      </c>
    </row>
    <row r="9" spans="1:12" ht="15.75">
      <c r="A9" s="51">
        <v>1</v>
      </c>
      <c r="B9" s="52">
        <v>2</v>
      </c>
      <c r="C9" s="52">
        <v>3</v>
      </c>
      <c r="D9" s="51">
        <v>4</v>
      </c>
      <c r="E9" s="52">
        <v>5</v>
      </c>
      <c r="F9" s="51">
        <v>6</v>
      </c>
      <c r="G9" s="52">
        <v>7</v>
      </c>
      <c r="H9" s="51">
        <v>8</v>
      </c>
      <c r="I9" s="52">
        <v>9</v>
      </c>
      <c r="J9" s="51">
        <v>10</v>
      </c>
      <c r="K9" s="52">
        <v>11</v>
      </c>
      <c r="L9" s="51">
        <v>12</v>
      </c>
    </row>
    <row r="10" spans="1:12" ht="44.25" customHeight="1">
      <c r="A10" s="53">
        <v>1</v>
      </c>
      <c r="B10" s="69" t="s">
        <v>136</v>
      </c>
      <c r="C10" s="38" t="str">
        <f>"29020GN"</f>
        <v>29020GN</v>
      </c>
      <c r="D10" s="71" t="s">
        <v>20</v>
      </c>
      <c r="E10" s="59">
        <v>1</v>
      </c>
      <c r="F10" s="54"/>
      <c r="G10" s="55"/>
      <c r="H10" s="56"/>
      <c r="I10" s="57"/>
      <c r="J10" s="58"/>
      <c r="K10" s="52"/>
      <c r="L10" s="51"/>
    </row>
    <row r="11" spans="1:12" ht="43.5" customHeight="1">
      <c r="A11" s="53">
        <v>2</v>
      </c>
      <c r="B11" s="69" t="s">
        <v>49</v>
      </c>
      <c r="C11" s="38" t="str">
        <f>"26330040"</f>
        <v>26330040</v>
      </c>
      <c r="D11" s="71" t="s">
        <v>20</v>
      </c>
      <c r="E11" s="59">
        <v>5</v>
      </c>
      <c r="F11" s="54"/>
      <c r="G11" s="55"/>
      <c r="H11" s="56"/>
      <c r="I11" s="57"/>
      <c r="J11" s="58"/>
      <c r="K11" s="52"/>
      <c r="L11" s="51"/>
    </row>
    <row r="12" spans="1:12" ht="33" customHeight="1">
      <c r="A12" s="53">
        <v>3</v>
      </c>
      <c r="B12" s="69" t="s">
        <v>50</v>
      </c>
      <c r="C12" s="38" t="str">
        <f>"27424U"</f>
        <v>27424U</v>
      </c>
      <c r="D12" s="71" t="s">
        <v>20</v>
      </c>
      <c r="E12" s="59">
        <v>2</v>
      </c>
      <c r="F12" s="54"/>
      <c r="G12" s="55"/>
      <c r="H12" s="56"/>
      <c r="I12" s="57"/>
      <c r="J12" s="58"/>
      <c r="K12" s="52"/>
      <c r="L12" s="51"/>
    </row>
    <row r="13" spans="1:12" ht="50.25" customHeight="1">
      <c r="A13" s="53">
        <v>4</v>
      </c>
      <c r="B13" s="69" t="s">
        <v>51</v>
      </c>
      <c r="C13" s="38" t="str">
        <f>"27093OK"</f>
        <v>27093OK</v>
      </c>
      <c r="D13" s="71" t="s">
        <v>20</v>
      </c>
      <c r="E13" s="59">
        <v>1</v>
      </c>
      <c r="F13" s="54"/>
      <c r="G13" s="55"/>
      <c r="H13" s="56"/>
      <c r="I13" s="57"/>
      <c r="J13" s="58"/>
      <c r="K13" s="52"/>
      <c r="L13" s="51"/>
    </row>
    <row r="14" spans="1:12" ht="49.5" customHeight="1">
      <c r="A14" s="53">
        <v>5</v>
      </c>
      <c r="B14" s="69" t="s">
        <v>52</v>
      </c>
      <c r="C14" s="38" t="str">
        <f>"031131-10"</f>
        <v>031131-10</v>
      </c>
      <c r="D14" s="71" t="s">
        <v>21</v>
      </c>
      <c r="E14" s="59">
        <v>4</v>
      </c>
      <c r="F14" s="54"/>
      <c r="G14" s="55"/>
      <c r="H14" s="56"/>
      <c r="I14" s="57"/>
      <c r="J14" s="58"/>
      <c r="K14" s="52"/>
      <c r="L14" s="51"/>
    </row>
    <row r="15" spans="1:12" ht="34.5" customHeight="1">
      <c r="A15" s="53">
        <v>6</v>
      </c>
      <c r="B15" s="69" t="s">
        <v>137</v>
      </c>
      <c r="C15" s="38" t="str">
        <f>"26775UF"</f>
        <v>26775UF</v>
      </c>
      <c r="D15" s="71" t="s">
        <v>20</v>
      </c>
      <c r="E15" s="59">
        <v>1</v>
      </c>
      <c r="F15" s="54"/>
      <c r="G15" s="55"/>
      <c r="H15" s="56"/>
      <c r="I15" s="57"/>
      <c r="J15" s="58"/>
      <c r="K15" s="52"/>
      <c r="L15" s="51"/>
    </row>
    <row r="16" spans="1:12" ht="80.25" customHeight="1">
      <c r="A16" s="53">
        <v>7</v>
      </c>
      <c r="B16" s="69" t="s">
        <v>53</v>
      </c>
      <c r="C16" s="38" t="str">
        <f>"30444"</f>
        <v>30444</v>
      </c>
      <c r="D16" s="71" t="s">
        <v>20</v>
      </c>
      <c r="E16" s="59">
        <v>2</v>
      </c>
      <c r="F16" s="54"/>
      <c r="G16" s="55"/>
      <c r="H16" s="56"/>
      <c r="I16" s="57"/>
      <c r="J16" s="58"/>
      <c r="K16" s="52"/>
      <c r="L16" s="51"/>
    </row>
    <row r="17" spans="1:12" ht="45.75" customHeight="1">
      <c r="A17" s="53">
        <v>8</v>
      </c>
      <c r="B17" s="69" t="s">
        <v>54</v>
      </c>
      <c r="C17" s="38" t="str">
        <f>"27610071"</f>
        <v>27610071</v>
      </c>
      <c r="D17" s="71" t="s">
        <v>20</v>
      </c>
      <c r="E17" s="59">
        <v>1</v>
      </c>
      <c r="F17" s="54"/>
      <c r="G17" s="55"/>
      <c r="H17" s="56"/>
      <c r="I17" s="57"/>
      <c r="J17" s="58"/>
      <c r="K17" s="52"/>
      <c r="L17" s="51"/>
    </row>
    <row r="18" spans="1:12" ht="40.5" customHeight="1">
      <c r="A18" s="53">
        <v>9</v>
      </c>
      <c r="B18" s="69" t="s">
        <v>55</v>
      </c>
      <c r="C18" s="38" t="str">
        <f>"277"</f>
        <v>277</v>
      </c>
      <c r="D18" s="71" t="s">
        <v>20</v>
      </c>
      <c r="E18" s="59">
        <v>1</v>
      </c>
      <c r="F18" s="54"/>
      <c r="G18" s="55"/>
      <c r="H18" s="56"/>
      <c r="I18" s="57"/>
      <c r="J18" s="58"/>
      <c r="K18" s="52"/>
      <c r="L18" s="51"/>
    </row>
    <row r="19" spans="1:12" ht="31.5" customHeight="1">
      <c r="A19" s="53">
        <v>10</v>
      </c>
      <c r="B19" s="69" t="s">
        <v>56</v>
      </c>
      <c r="C19" s="38" t="str">
        <f>"847000E"</f>
        <v>847000E</v>
      </c>
      <c r="D19" s="71" t="s">
        <v>20</v>
      </c>
      <c r="E19" s="59">
        <v>2</v>
      </c>
      <c r="F19" s="54"/>
      <c r="G19" s="55"/>
      <c r="H19" s="56"/>
      <c r="I19" s="57"/>
      <c r="J19" s="58"/>
      <c r="K19" s="52"/>
      <c r="L19" s="51"/>
    </row>
    <row r="20" spans="1:12" ht="45" customHeight="1">
      <c r="A20" s="53">
        <v>11</v>
      </c>
      <c r="B20" s="69" t="s">
        <v>57</v>
      </c>
      <c r="C20" s="38" t="str">
        <f>"33500"</f>
        <v>33500</v>
      </c>
      <c r="D20" s="71" t="s">
        <v>20</v>
      </c>
      <c r="E20" s="59">
        <v>1</v>
      </c>
      <c r="F20" s="54"/>
      <c r="G20" s="55"/>
      <c r="H20" s="56"/>
      <c r="I20" s="57"/>
      <c r="J20" s="58"/>
      <c r="K20" s="52"/>
      <c r="L20" s="51"/>
    </row>
    <row r="21" spans="1:12" ht="49.5" customHeight="1">
      <c r="A21" s="72">
        <v>12</v>
      </c>
      <c r="B21" s="69" t="s">
        <v>140</v>
      </c>
      <c r="C21" s="38" t="s">
        <v>125</v>
      </c>
      <c r="D21" s="71" t="s">
        <v>21</v>
      </c>
      <c r="E21" s="59">
        <v>2</v>
      </c>
      <c r="F21" s="109"/>
      <c r="G21" s="100"/>
      <c r="H21" s="101"/>
      <c r="I21" s="102"/>
      <c r="J21" s="102"/>
      <c r="K21" s="102"/>
      <c r="L21" s="99"/>
    </row>
    <row r="22" spans="1:12" ht="49.5" customHeight="1">
      <c r="A22" s="72">
        <v>13</v>
      </c>
      <c r="B22" s="69" t="s">
        <v>141</v>
      </c>
      <c r="C22" s="38" t="s">
        <v>126</v>
      </c>
      <c r="D22" s="71" t="s">
        <v>21</v>
      </c>
      <c r="E22" s="59">
        <v>1</v>
      </c>
      <c r="F22" s="109"/>
      <c r="G22" s="100"/>
      <c r="H22" s="103"/>
      <c r="I22" s="102"/>
      <c r="J22" s="102"/>
      <c r="K22" s="102"/>
      <c r="L22" s="99"/>
    </row>
    <row r="23" spans="1:12" ht="38.25" customHeight="1">
      <c r="A23" s="72">
        <v>14</v>
      </c>
      <c r="B23" s="69" t="s">
        <v>58</v>
      </c>
      <c r="C23" s="38" t="str">
        <f>"27550A-10"</f>
        <v>27550A-10</v>
      </c>
      <c r="D23" s="71" t="s">
        <v>20</v>
      </c>
      <c r="E23" s="59">
        <v>2</v>
      </c>
      <c r="F23" s="99"/>
      <c r="G23" s="100"/>
      <c r="H23" s="103"/>
      <c r="I23" s="102"/>
      <c r="J23" s="102"/>
      <c r="K23" s="102"/>
      <c r="L23" s="99"/>
    </row>
    <row r="24" spans="1:12" ht="50.25" customHeight="1">
      <c r="A24" s="72">
        <v>15</v>
      </c>
      <c r="B24" s="69" t="s">
        <v>76</v>
      </c>
      <c r="C24" s="38" t="str">
        <f>"34310MS"</f>
        <v>34310MS</v>
      </c>
      <c r="D24" s="71" t="s">
        <v>20</v>
      </c>
      <c r="E24" s="59">
        <v>1</v>
      </c>
      <c r="F24" s="99"/>
      <c r="G24" s="100"/>
      <c r="H24" s="103"/>
      <c r="I24" s="102"/>
      <c r="J24" s="102"/>
      <c r="K24" s="102"/>
      <c r="L24" s="99"/>
    </row>
    <row r="25" spans="1:12" ht="51" customHeight="1">
      <c r="A25" s="99">
        <v>16</v>
      </c>
      <c r="B25" s="69" t="s">
        <v>77</v>
      </c>
      <c r="C25" s="38" t="str">
        <f>"34310MA"</f>
        <v>34310MA</v>
      </c>
      <c r="D25" s="71" t="s">
        <v>20</v>
      </c>
      <c r="E25" s="59">
        <v>1</v>
      </c>
      <c r="F25" s="99"/>
      <c r="G25" s="100"/>
      <c r="H25" s="104"/>
      <c r="I25" s="104"/>
      <c r="J25" s="104"/>
      <c r="K25" s="100"/>
      <c r="L25" s="99"/>
    </row>
    <row r="26" spans="1:12" ht="82.5" customHeight="1">
      <c r="A26" s="99">
        <v>17</v>
      </c>
      <c r="B26" s="69" t="s">
        <v>78</v>
      </c>
      <c r="C26" s="38" t="str">
        <f>"27050NK"</f>
        <v>27050NK</v>
      </c>
      <c r="D26" s="71" t="s">
        <v>20</v>
      </c>
      <c r="E26" s="59">
        <v>12</v>
      </c>
      <c r="F26" s="99"/>
      <c r="G26" s="99"/>
      <c r="H26" s="99"/>
      <c r="I26" s="99"/>
      <c r="J26" s="99"/>
      <c r="K26" s="99"/>
      <c r="L26" s="99"/>
    </row>
    <row r="27" spans="1:12" ht="63.75" customHeight="1">
      <c r="A27" s="99">
        <v>18</v>
      </c>
      <c r="B27" s="69" t="s">
        <v>79</v>
      </c>
      <c r="C27" s="38" t="str">
        <f>"27040VE"</f>
        <v>27040VE</v>
      </c>
      <c r="D27" s="71" t="s">
        <v>20</v>
      </c>
      <c r="E27" s="59">
        <v>6</v>
      </c>
      <c r="F27" s="101"/>
      <c r="G27" s="102"/>
      <c r="H27" s="102"/>
      <c r="I27" s="102"/>
      <c r="J27" s="99"/>
      <c r="K27" s="99"/>
      <c r="L27" s="99"/>
    </row>
    <row r="28" spans="1:12" ht="78.75" customHeight="1">
      <c r="A28" s="99">
        <v>19</v>
      </c>
      <c r="B28" s="69" t="s">
        <v>80</v>
      </c>
      <c r="C28" s="38" t="str">
        <f>"27050E"</f>
        <v>27050E</v>
      </c>
      <c r="D28" s="71" t="s">
        <v>20</v>
      </c>
      <c r="E28" s="71">
        <v>3</v>
      </c>
      <c r="F28" s="103"/>
      <c r="G28" s="102"/>
      <c r="H28" s="102"/>
      <c r="I28" s="102"/>
      <c r="J28" s="99"/>
      <c r="K28" s="99"/>
      <c r="L28" s="99"/>
    </row>
    <row r="29" spans="1:12" ht="110.25" customHeight="1">
      <c r="A29" s="99">
        <v>20</v>
      </c>
      <c r="B29" s="69" t="s">
        <v>144</v>
      </c>
      <c r="C29" s="38" t="str">
        <f>"27092AMA"</f>
        <v>27092AMA</v>
      </c>
      <c r="D29" s="71" t="s">
        <v>20</v>
      </c>
      <c r="E29" s="71">
        <v>2</v>
      </c>
      <c r="F29" s="103"/>
      <c r="G29" s="102"/>
      <c r="H29" s="102"/>
      <c r="I29" s="102"/>
      <c r="J29" s="99"/>
      <c r="K29" s="99"/>
      <c r="L29" s="99"/>
    </row>
    <row r="30" spans="1:12" ht="66" customHeight="1">
      <c r="A30" s="99">
        <v>21</v>
      </c>
      <c r="B30" s="69" t="s">
        <v>81</v>
      </c>
      <c r="C30" s="38" t="str">
        <f>"27050G"</f>
        <v>27050G</v>
      </c>
      <c r="D30" s="71" t="s">
        <v>20</v>
      </c>
      <c r="E30" s="71">
        <v>12</v>
      </c>
      <c r="F30" s="99"/>
      <c r="G30" s="99"/>
      <c r="H30" s="99"/>
      <c r="I30" s="99"/>
      <c r="J30" s="99"/>
      <c r="K30" s="99"/>
      <c r="L30" s="99"/>
    </row>
    <row r="31" spans="1:12" ht="97.5" customHeight="1">
      <c r="A31" s="99">
        <v>22</v>
      </c>
      <c r="B31" s="69" t="s">
        <v>82</v>
      </c>
      <c r="C31" s="38" t="s">
        <v>127</v>
      </c>
      <c r="D31" s="71" t="s">
        <v>20</v>
      </c>
      <c r="E31" s="71">
        <v>1</v>
      </c>
      <c r="F31" s="99"/>
      <c r="G31" s="99"/>
      <c r="H31" s="99"/>
      <c r="I31" s="99"/>
      <c r="J31" s="99"/>
      <c r="K31" s="99"/>
      <c r="L31" s="99"/>
    </row>
    <row r="32" spans="1:12" ht="49.5" customHeight="1">
      <c r="A32" s="99">
        <v>23</v>
      </c>
      <c r="B32" s="69" t="s">
        <v>83</v>
      </c>
      <c r="C32" s="38" t="str">
        <f>"30440LR"</f>
        <v>30440LR</v>
      </c>
      <c r="D32" s="71" t="s">
        <v>20</v>
      </c>
      <c r="E32" s="71">
        <v>1</v>
      </c>
      <c r="F32" s="99"/>
      <c r="G32" s="99"/>
      <c r="H32" s="99"/>
      <c r="I32" s="99"/>
      <c r="J32" s="99"/>
      <c r="K32" s="99"/>
      <c r="L32" s="99"/>
    </row>
    <row r="33" spans="1:12" ht="42" customHeight="1">
      <c r="A33" s="99">
        <v>24</v>
      </c>
      <c r="B33" s="69" t="s">
        <v>84</v>
      </c>
      <c r="C33" s="38" t="str">
        <f>"30444A"</f>
        <v>30444A</v>
      </c>
      <c r="D33" s="71" t="s">
        <v>20</v>
      </c>
      <c r="E33" s="71">
        <v>1</v>
      </c>
      <c r="F33" s="99"/>
      <c r="G33" s="99"/>
      <c r="H33" s="99"/>
      <c r="I33" s="99"/>
      <c r="J33" s="99"/>
      <c r="K33" s="99"/>
      <c r="L33" s="99"/>
    </row>
    <row r="34" spans="1:12" ht="32.25" customHeight="1">
      <c r="A34" s="99">
        <v>25</v>
      </c>
      <c r="B34" s="69" t="s">
        <v>85</v>
      </c>
      <c r="C34" s="38" t="s">
        <v>128</v>
      </c>
      <c r="D34" s="71" t="s">
        <v>20</v>
      </c>
      <c r="E34" s="71">
        <v>5</v>
      </c>
      <c r="F34" s="99"/>
      <c r="G34" s="99"/>
      <c r="H34" s="99"/>
      <c r="I34" s="99"/>
      <c r="J34" s="99"/>
      <c r="K34" s="99"/>
      <c r="L34" s="99"/>
    </row>
    <row r="35" spans="1:12" ht="42.75" customHeight="1">
      <c r="A35" s="99">
        <v>26</v>
      </c>
      <c r="B35" s="69" t="s">
        <v>86</v>
      </c>
      <c r="C35" s="38" t="str">
        <f>"20330393"</f>
        <v>20330393</v>
      </c>
      <c r="D35" s="71" t="s">
        <v>21</v>
      </c>
      <c r="E35" s="71">
        <v>1</v>
      </c>
      <c r="F35" s="99"/>
      <c r="G35" s="99"/>
      <c r="H35" s="99"/>
      <c r="I35" s="99"/>
      <c r="J35" s="99"/>
      <c r="K35" s="99"/>
      <c r="L35" s="99"/>
    </row>
    <row r="36" spans="1:12" ht="49.5" customHeight="1" thickBot="1">
      <c r="A36" s="99">
        <v>27</v>
      </c>
      <c r="B36" s="69" t="s">
        <v>87</v>
      </c>
      <c r="C36" s="38" t="str">
        <f>"20330342"</f>
        <v>20330342</v>
      </c>
      <c r="D36" s="71" t="s">
        <v>20</v>
      </c>
      <c r="E36" s="71">
        <v>1</v>
      </c>
      <c r="F36" s="99"/>
      <c r="G36" s="99"/>
      <c r="H36" s="99"/>
      <c r="I36" s="99"/>
      <c r="J36" s="99"/>
      <c r="K36" s="99"/>
      <c r="L36" s="99"/>
    </row>
    <row r="37" spans="1:12" ht="33" customHeight="1" thickBot="1">
      <c r="A37" s="125" t="s">
        <v>88</v>
      </c>
      <c r="B37" s="126"/>
      <c r="C37" s="126"/>
      <c r="D37" s="126"/>
      <c r="E37" s="126"/>
      <c r="F37" s="127"/>
      <c r="G37" s="63"/>
      <c r="H37" s="64"/>
      <c r="I37" s="64"/>
      <c r="J37" s="65"/>
      <c r="K37" s="94"/>
      <c r="L37" s="94"/>
    </row>
    <row r="38" spans="1:12" ht="32.25" customHeight="1">
      <c r="A38" s="88"/>
      <c r="B38" s="81" t="s">
        <v>8</v>
      </c>
      <c r="C38" s="97"/>
      <c r="D38" s="78"/>
      <c r="E38" s="78"/>
      <c r="F38" s="89"/>
      <c r="G38" s="90"/>
      <c r="H38" s="91"/>
      <c r="I38" s="92"/>
      <c r="J38" s="93"/>
      <c r="K38" s="94"/>
      <c r="L38" s="94"/>
    </row>
    <row r="39" spans="1:12" ht="15.75">
      <c r="A39" s="94"/>
      <c r="B39" s="94"/>
      <c r="C39" s="94"/>
      <c r="D39" s="94"/>
      <c r="E39" s="94"/>
      <c r="F39" s="94"/>
      <c r="G39" s="94"/>
      <c r="H39" s="22" t="s">
        <v>9</v>
      </c>
      <c r="I39" s="23"/>
      <c r="J39" s="23"/>
      <c r="K39" s="94"/>
      <c r="L39" s="94"/>
    </row>
    <row r="40" spans="8:11" ht="15">
      <c r="H40" s="24" t="s">
        <v>10</v>
      </c>
      <c r="I40" s="23"/>
      <c r="J40" s="23"/>
      <c r="K40" s="23"/>
    </row>
    <row r="41" spans="8:11" ht="15">
      <c r="H41" s="24" t="s">
        <v>11</v>
      </c>
      <c r="I41" s="23"/>
      <c r="J41" s="23"/>
      <c r="K41" s="23"/>
    </row>
    <row r="42" spans="8:11" ht="15">
      <c r="H42" s="24"/>
      <c r="I42" s="23"/>
      <c r="J42" s="23"/>
      <c r="K42" s="23"/>
    </row>
    <row r="55" ht="15">
      <c r="B55" s="114"/>
    </row>
    <row r="74" spans="10:13" ht="15">
      <c r="J74" s="22"/>
      <c r="K74" s="23"/>
      <c r="L74" s="23"/>
      <c r="M74" s="23"/>
    </row>
    <row r="75" spans="10:13" ht="15">
      <c r="J75" s="24"/>
      <c r="K75" s="23"/>
      <c r="L75" s="23"/>
      <c r="M75" s="23"/>
    </row>
    <row r="76" spans="10:13" ht="15">
      <c r="J76" s="24"/>
      <c r="K76" s="23"/>
      <c r="L76" s="23"/>
      <c r="M76" s="23"/>
    </row>
  </sheetData>
  <sheetProtection/>
  <mergeCells count="3">
    <mergeCell ref="A5:K5"/>
    <mergeCell ref="A6:L6"/>
    <mergeCell ref="A37:F3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41.8515625" style="0" customWidth="1"/>
    <col min="3" max="3" width="23.421875" style="0" customWidth="1"/>
    <col min="6" max="6" width="13.7109375" style="0" customWidth="1"/>
    <col min="7" max="7" width="14.421875" style="0" customWidth="1"/>
    <col min="9" max="9" width="10.57421875" style="0" customWidth="1"/>
    <col min="10" max="10" width="12.57421875" style="0" customWidth="1"/>
    <col min="11" max="11" width="15.421875" style="0" customWidth="1"/>
    <col min="12" max="12" width="16.851562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3" t="s">
        <v>60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9" t="s">
        <v>13</v>
      </c>
    </row>
    <row r="3" spans="1:12" ht="15">
      <c r="A3" s="1"/>
      <c r="B3" s="2"/>
      <c r="C3" s="2"/>
      <c r="D3" s="2"/>
      <c r="E3" s="3"/>
      <c r="F3" s="3"/>
      <c r="G3" s="3"/>
      <c r="H3" s="2"/>
      <c r="I3" s="3"/>
      <c r="J3" s="3"/>
      <c r="K3" s="8"/>
      <c r="L3" s="10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0" t="s">
        <v>22</v>
      </c>
    </row>
    <row r="5" spans="1:12" ht="15">
      <c r="A5" s="1"/>
      <c r="B5" s="2"/>
      <c r="C5" s="2"/>
      <c r="D5" s="2"/>
      <c r="E5" s="3"/>
      <c r="F5" s="3"/>
      <c r="G5" s="3"/>
      <c r="H5" s="2"/>
      <c r="I5" s="3"/>
      <c r="J5" s="3"/>
      <c r="K5" s="8"/>
      <c r="L5" s="8"/>
    </row>
    <row r="6" spans="1:12" ht="18.7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"/>
    </row>
    <row r="7" spans="1:12" ht="18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2" ht="15">
      <c r="A8" s="128" t="s">
        <v>61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31.5">
      <c r="A10" s="48" t="s">
        <v>4</v>
      </c>
      <c r="B10" s="49" t="s">
        <v>5</v>
      </c>
      <c r="C10" s="49" t="s">
        <v>130</v>
      </c>
      <c r="D10" s="49" t="s">
        <v>6</v>
      </c>
      <c r="E10" s="48" t="s">
        <v>103</v>
      </c>
      <c r="F10" s="49" t="s">
        <v>104</v>
      </c>
      <c r="G10" s="49" t="s">
        <v>105</v>
      </c>
      <c r="H10" s="50" t="s">
        <v>7</v>
      </c>
      <c r="I10" s="49" t="s">
        <v>106</v>
      </c>
      <c r="J10" s="49" t="s">
        <v>107</v>
      </c>
      <c r="K10" s="50" t="s">
        <v>108</v>
      </c>
      <c r="L10" s="48" t="s">
        <v>109</v>
      </c>
    </row>
    <row r="11" spans="1:12" ht="15.75">
      <c r="A11" s="51">
        <v>1</v>
      </c>
      <c r="B11" s="52">
        <v>2</v>
      </c>
      <c r="C11" s="52">
        <v>3</v>
      </c>
      <c r="D11" s="51">
        <v>4</v>
      </c>
      <c r="E11" s="52">
        <v>5</v>
      </c>
      <c r="F11" s="51">
        <v>6</v>
      </c>
      <c r="G11" s="52">
        <v>7</v>
      </c>
      <c r="H11" s="51">
        <v>8</v>
      </c>
      <c r="I11" s="52">
        <v>9</v>
      </c>
      <c r="J11" s="51">
        <v>10</v>
      </c>
      <c r="K11" s="52">
        <v>11</v>
      </c>
      <c r="L11" s="51">
        <v>12</v>
      </c>
    </row>
    <row r="12" spans="1:12" ht="30.75" customHeight="1">
      <c r="A12" s="31">
        <v>1</v>
      </c>
      <c r="B12" s="37" t="s">
        <v>62</v>
      </c>
      <c r="C12" s="38" t="str">
        <f>"4-074647-00"</f>
        <v>4-074647-00</v>
      </c>
      <c r="D12" s="115">
        <v>10</v>
      </c>
      <c r="E12" s="38" t="s">
        <v>20</v>
      </c>
      <c r="F12" s="32"/>
      <c r="G12" s="33"/>
      <c r="H12" s="34"/>
      <c r="I12" s="35"/>
      <c r="J12" s="36"/>
      <c r="K12" s="30"/>
      <c r="L12" s="29"/>
    </row>
    <row r="13" spans="1:12" ht="27.75" customHeight="1">
      <c r="A13" s="31">
        <v>2</v>
      </c>
      <c r="B13" s="37" t="s">
        <v>63</v>
      </c>
      <c r="C13" s="62" t="str">
        <f>"4-070311-00"</f>
        <v>4-070311-00</v>
      </c>
      <c r="D13" s="115">
        <v>5</v>
      </c>
      <c r="E13" s="38" t="s">
        <v>20</v>
      </c>
      <c r="F13" s="32"/>
      <c r="G13" s="33"/>
      <c r="H13" s="34"/>
      <c r="I13" s="35"/>
      <c r="J13" s="36"/>
      <c r="K13" s="30"/>
      <c r="L13" s="29"/>
    </row>
    <row r="14" spans="1:12" ht="38.25" customHeight="1" thickBot="1">
      <c r="A14" s="31">
        <v>3</v>
      </c>
      <c r="B14" s="37" t="s">
        <v>64</v>
      </c>
      <c r="C14" s="62" t="str">
        <f>"4-070305-00"</f>
        <v>4-070305-00</v>
      </c>
      <c r="D14" s="115">
        <v>10</v>
      </c>
      <c r="E14" s="38" t="s">
        <v>20</v>
      </c>
      <c r="F14" s="32"/>
      <c r="G14" s="33"/>
      <c r="H14" s="34"/>
      <c r="I14" s="35"/>
      <c r="J14" s="36"/>
      <c r="K14" s="30"/>
      <c r="L14" s="29"/>
    </row>
    <row r="15" spans="1:11" ht="16.5" thickBot="1">
      <c r="A15" s="125" t="s">
        <v>88</v>
      </c>
      <c r="B15" s="126"/>
      <c r="C15" s="126"/>
      <c r="D15" s="126"/>
      <c r="E15" s="126"/>
      <c r="F15" s="127"/>
      <c r="G15" s="63"/>
      <c r="H15" s="64"/>
      <c r="I15" s="64"/>
      <c r="J15" s="65"/>
      <c r="K15" s="20"/>
    </row>
    <row r="16" spans="1:10" ht="64.5" customHeight="1">
      <c r="A16" s="88"/>
      <c r="B16" s="81" t="s">
        <v>8</v>
      </c>
      <c r="C16" s="97"/>
      <c r="D16" s="78"/>
      <c r="E16" s="78"/>
      <c r="F16" s="89"/>
      <c r="G16" s="90"/>
      <c r="H16" s="91"/>
      <c r="I16" s="92"/>
      <c r="J16" s="93"/>
    </row>
    <row r="17" spans="6:9" ht="15">
      <c r="F17" s="22" t="s">
        <v>9</v>
      </c>
      <c r="G17" s="23"/>
      <c r="H17" s="23"/>
      <c r="I17" s="23"/>
    </row>
    <row r="18" spans="6:9" ht="15">
      <c r="F18" s="24" t="s">
        <v>10</v>
      </c>
      <c r="G18" s="23"/>
      <c r="H18" s="23"/>
      <c r="I18" s="23"/>
    </row>
    <row r="19" spans="6:9" ht="15">
      <c r="F19" s="24" t="s">
        <v>11</v>
      </c>
      <c r="G19" s="23"/>
      <c r="H19" s="23"/>
      <c r="I19" s="23"/>
    </row>
  </sheetData>
  <sheetProtection/>
  <mergeCells count="3">
    <mergeCell ref="A6:K6"/>
    <mergeCell ref="A8:L8"/>
    <mergeCell ref="A15:F1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3">
      <selection activeCell="B15" sqref="B15"/>
    </sheetView>
  </sheetViews>
  <sheetFormatPr defaultColWidth="9.140625" defaultRowHeight="15"/>
  <cols>
    <col min="2" max="2" width="55.140625" style="0" customWidth="1"/>
    <col min="3" max="3" width="17.57421875" style="0" customWidth="1"/>
    <col min="6" max="6" width="14.00390625" style="0" customWidth="1"/>
    <col min="7" max="7" width="12.28125" style="0" customWidth="1"/>
    <col min="10" max="10" width="14.140625" style="0" customWidth="1"/>
    <col min="11" max="11" width="12.421875" style="0" customWidth="1"/>
    <col min="12" max="12" width="15.421875" style="0" customWidth="1"/>
  </cols>
  <sheetData>
    <row r="1" spans="1:12" ht="15.75">
      <c r="A1" s="1"/>
      <c r="B1" s="2" t="s">
        <v>0</v>
      </c>
      <c r="C1" s="2"/>
      <c r="D1" s="2"/>
      <c r="E1" s="3"/>
      <c r="F1" s="3"/>
      <c r="G1" s="3"/>
      <c r="H1" s="2"/>
      <c r="I1" s="2"/>
      <c r="J1" s="4"/>
      <c r="K1" s="4"/>
      <c r="L1" s="3" t="s">
        <v>65</v>
      </c>
    </row>
    <row r="2" spans="1:12" ht="15">
      <c r="A2" s="1"/>
      <c r="B2" s="5" t="s">
        <v>1</v>
      </c>
      <c r="C2" s="5"/>
      <c r="D2" s="6"/>
      <c r="E2" s="7"/>
      <c r="F2" s="7"/>
      <c r="G2" s="7"/>
      <c r="H2" s="6"/>
      <c r="I2" s="6"/>
      <c r="J2" s="3"/>
      <c r="K2" s="8"/>
      <c r="L2" s="9" t="s">
        <v>13</v>
      </c>
    </row>
    <row r="3" spans="1:12" ht="15">
      <c r="A3" s="1"/>
      <c r="B3" s="2"/>
      <c r="C3" s="2"/>
      <c r="D3" s="2"/>
      <c r="E3" s="3"/>
      <c r="F3" s="3"/>
      <c r="G3" s="3"/>
      <c r="H3" s="2"/>
      <c r="I3" s="3"/>
      <c r="J3" s="3"/>
      <c r="K3" s="8"/>
      <c r="L3" s="10" t="s">
        <v>2</v>
      </c>
    </row>
    <row r="4" spans="1:12" ht="15">
      <c r="A4" s="1"/>
      <c r="B4" s="2"/>
      <c r="C4" s="2"/>
      <c r="D4" s="2"/>
      <c r="E4" s="3"/>
      <c r="F4" s="3"/>
      <c r="G4" s="3"/>
      <c r="H4" s="2"/>
      <c r="I4" s="3"/>
      <c r="J4" s="3"/>
      <c r="K4" s="8"/>
      <c r="L4" s="10" t="s">
        <v>22</v>
      </c>
    </row>
    <row r="5" spans="1:12" ht="15">
      <c r="A5" s="1"/>
      <c r="B5" s="2"/>
      <c r="C5" s="2"/>
      <c r="D5" s="2"/>
      <c r="E5" s="3"/>
      <c r="F5" s="3"/>
      <c r="G5" s="3"/>
      <c r="H5" s="2"/>
      <c r="I5" s="3"/>
      <c r="J5" s="3"/>
      <c r="K5" s="8"/>
      <c r="L5" s="8"/>
    </row>
    <row r="6" spans="1:12" ht="18.7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"/>
    </row>
    <row r="7" spans="1:12" ht="10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2" ht="15">
      <c r="A8" s="128" t="s">
        <v>66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47.25">
      <c r="A10" s="48" t="s">
        <v>4</v>
      </c>
      <c r="B10" s="49" t="s">
        <v>5</v>
      </c>
      <c r="C10" s="49" t="s">
        <v>130</v>
      </c>
      <c r="D10" s="49" t="s">
        <v>6</v>
      </c>
      <c r="E10" s="48" t="s">
        <v>103</v>
      </c>
      <c r="F10" s="49" t="s">
        <v>104</v>
      </c>
      <c r="G10" s="49" t="s">
        <v>105</v>
      </c>
      <c r="H10" s="50" t="s">
        <v>7</v>
      </c>
      <c r="I10" s="49" t="s">
        <v>106</v>
      </c>
      <c r="J10" s="49" t="s">
        <v>107</v>
      </c>
      <c r="K10" s="50" t="s">
        <v>108</v>
      </c>
      <c r="L10" s="48" t="s">
        <v>109</v>
      </c>
    </row>
    <row r="11" spans="1:12" ht="15.75">
      <c r="A11" s="51">
        <v>1</v>
      </c>
      <c r="B11" s="52">
        <v>2</v>
      </c>
      <c r="C11" s="52">
        <v>3</v>
      </c>
      <c r="D11" s="51">
        <v>4</v>
      </c>
      <c r="E11" s="52">
        <v>5</v>
      </c>
      <c r="F11" s="51">
        <v>6</v>
      </c>
      <c r="G11" s="52">
        <v>7</v>
      </c>
      <c r="H11" s="51">
        <v>8</v>
      </c>
      <c r="I11" s="52">
        <v>9</v>
      </c>
      <c r="J11" s="51">
        <v>10</v>
      </c>
      <c r="K11" s="52">
        <v>11</v>
      </c>
      <c r="L11" s="51">
        <v>12</v>
      </c>
    </row>
    <row r="12" spans="1:12" ht="34.5" customHeight="1">
      <c r="A12" s="53">
        <v>1</v>
      </c>
      <c r="B12" s="69" t="s">
        <v>142</v>
      </c>
      <c r="C12" s="71" t="str">
        <f>"989803174891"</f>
        <v>989803174891</v>
      </c>
      <c r="D12" s="71" t="s">
        <v>21</v>
      </c>
      <c r="E12" s="59">
        <v>2</v>
      </c>
      <c r="F12" s="110"/>
      <c r="G12" s="55"/>
      <c r="H12" s="56"/>
      <c r="I12" s="57"/>
      <c r="J12" s="58"/>
      <c r="K12" s="52"/>
      <c r="L12" s="51"/>
    </row>
    <row r="13" spans="1:12" ht="93" customHeight="1">
      <c r="A13" s="53">
        <v>2</v>
      </c>
      <c r="B13" s="69" t="s">
        <v>138</v>
      </c>
      <c r="C13" s="71" t="str">
        <f>"M1133A"</f>
        <v>M1133A</v>
      </c>
      <c r="D13" s="71" t="s">
        <v>21</v>
      </c>
      <c r="E13" s="59">
        <v>1</v>
      </c>
      <c r="F13" s="54"/>
      <c r="G13" s="55"/>
      <c r="H13" s="56"/>
      <c r="I13" s="57"/>
      <c r="J13" s="58"/>
      <c r="K13" s="52"/>
      <c r="L13" s="51"/>
    </row>
    <row r="14" spans="1:12" ht="37.5" customHeight="1">
      <c r="A14" s="53">
        <v>3</v>
      </c>
      <c r="B14" s="69" t="s">
        <v>129</v>
      </c>
      <c r="C14" s="71" t="str">
        <f>"M1132A"</f>
        <v>M1132A</v>
      </c>
      <c r="D14" s="71" t="s">
        <v>21</v>
      </c>
      <c r="E14" s="59">
        <v>1</v>
      </c>
      <c r="F14" s="54"/>
      <c r="G14" s="55"/>
      <c r="H14" s="56"/>
      <c r="I14" s="57"/>
      <c r="J14" s="58"/>
      <c r="K14" s="52"/>
      <c r="L14" s="51"/>
    </row>
    <row r="15" spans="1:12" ht="25.5" customHeight="1">
      <c r="A15" s="53">
        <v>4</v>
      </c>
      <c r="B15" s="69" t="s">
        <v>67</v>
      </c>
      <c r="C15" s="71" t="str">
        <f>"989803152061"</f>
        <v>989803152061</v>
      </c>
      <c r="D15" s="71" t="s">
        <v>20</v>
      </c>
      <c r="E15" s="59">
        <v>1</v>
      </c>
      <c r="F15" s="54"/>
      <c r="G15" s="55"/>
      <c r="H15" s="56"/>
      <c r="I15" s="57"/>
      <c r="J15" s="58"/>
      <c r="K15" s="52"/>
      <c r="L15" s="51"/>
    </row>
    <row r="16" spans="1:12" ht="24.75" customHeight="1">
      <c r="A16" s="53">
        <v>5</v>
      </c>
      <c r="B16" s="69" t="s">
        <v>68</v>
      </c>
      <c r="C16" s="71" t="str">
        <f>"M1971A"</f>
        <v>M1971A</v>
      </c>
      <c r="D16" s="71" t="s">
        <v>20</v>
      </c>
      <c r="E16" s="59">
        <v>3</v>
      </c>
      <c r="F16" s="54"/>
      <c r="G16" s="55"/>
      <c r="H16" s="56"/>
      <c r="I16" s="57"/>
      <c r="J16" s="58"/>
      <c r="K16" s="52"/>
      <c r="L16" s="51"/>
    </row>
    <row r="17" spans="1:12" ht="21.75" customHeight="1">
      <c r="A17" s="53">
        <v>7</v>
      </c>
      <c r="B17" s="69" t="s">
        <v>69</v>
      </c>
      <c r="C17" s="71" t="str">
        <f>"M1669A"</f>
        <v>M1669A</v>
      </c>
      <c r="D17" s="71" t="s">
        <v>20</v>
      </c>
      <c r="E17" s="59">
        <v>1</v>
      </c>
      <c r="F17" s="54"/>
      <c r="G17" s="55"/>
      <c r="H17" s="56"/>
      <c r="I17" s="57"/>
      <c r="J17" s="58"/>
      <c r="K17" s="52"/>
      <c r="L17" s="51"/>
    </row>
    <row r="18" spans="1:12" ht="21.75" customHeight="1">
      <c r="A18" s="53">
        <v>8</v>
      </c>
      <c r="B18" s="69" t="s">
        <v>70</v>
      </c>
      <c r="C18" s="71" t="str">
        <f>"M4554B"</f>
        <v>M4554B</v>
      </c>
      <c r="D18" s="71" t="s">
        <v>20</v>
      </c>
      <c r="E18" s="59">
        <v>4</v>
      </c>
      <c r="F18" s="54"/>
      <c r="G18" s="55"/>
      <c r="H18" s="56"/>
      <c r="I18" s="57"/>
      <c r="J18" s="58"/>
      <c r="K18" s="52"/>
      <c r="L18" s="51"/>
    </row>
    <row r="19" spans="1:12" ht="27.75" customHeight="1">
      <c r="A19" s="53">
        <v>9</v>
      </c>
      <c r="B19" s="69" t="s">
        <v>71</v>
      </c>
      <c r="C19" s="71" t="str">
        <f>"989803160741"</f>
        <v>989803160741</v>
      </c>
      <c r="D19" s="71" t="s">
        <v>20</v>
      </c>
      <c r="E19" s="59">
        <v>2</v>
      </c>
      <c r="F19" s="54"/>
      <c r="G19" s="55"/>
      <c r="H19" s="56"/>
      <c r="I19" s="57"/>
      <c r="J19" s="58"/>
      <c r="K19" s="52"/>
      <c r="L19" s="51"/>
    </row>
    <row r="20" spans="1:12" ht="27" customHeight="1">
      <c r="A20" s="53">
        <v>10</v>
      </c>
      <c r="B20" s="69" t="s">
        <v>72</v>
      </c>
      <c r="C20" s="71" t="str">
        <f>"989803137831"</f>
        <v>989803137831</v>
      </c>
      <c r="D20" s="71" t="s">
        <v>21</v>
      </c>
      <c r="E20" s="59">
        <v>2</v>
      </c>
      <c r="F20" s="54"/>
      <c r="G20" s="55"/>
      <c r="H20" s="56"/>
      <c r="I20" s="57"/>
      <c r="J20" s="58"/>
      <c r="K20" s="52"/>
      <c r="L20" s="51"/>
    </row>
    <row r="21" spans="1:12" ht="23.25" customHeight="1">
      <c r="A21" s="53">
        <v>11</v>
      </c>
      <c r="B21" s="69" t="s">
        <v>73</v>
      </c>
      <c r="C21" s="71" t="str">
        <f>"989803174141"</f>
        <v>989803174141</v>
      </c>
      <c r="D21" s="71" t="s">
        <v>20</v>
      </c>
      <c r="E21" s="59">
        <v>2</v>
      </c>
      <c r="F21" s="54"/>
      <c r="G21" s="55"/>
      <c r="H21" s="56"/>
      <c r="I21" s="57"/>
      <c r="J21" s="58"/>
      <c r="K21" s="52"/>
      <c r="L21" s="51"/>
    </row>
    <row r="22" spans="1:12" ht="26.25" customHeight="1">
      <c r="A22" s="53">
        <v>12</v>
      </c>
      <c r="B22" s="69" t="s">
        <v>74</v>
      </c>
      <c r="C22" s="71" t="str">
        <f>"M4557B"</f>
        <v>M4557B</v>
      </c>
      <c r="D22" s="71" t="s">
        <v>20</v>
      </c>
      <c r="E22" s="59">
        <v>14</v>
      </c>
      <c r="F22" s="54"/>
      <c r="G22" s="55"/>
      <c r="H22" s="56"/>
      <c r="I22" s="57"/>
      <c r="J22" s="58"/>
      <c r="K22" s="52"/>
      <c r="L22" s="51"/>
    </row>
    <row r="23" spans="1:12" ht="31.5" customHeight="1" thickBot="1">
      <c r="A23" s="70">
        <v>14</v>
      </c>
      <c r="B23" s="69" t="s">
        <v>75</v>
      </c>
      <c r="C23" s="71" t="str">
        <f>"989803171951"</f>
        <v>989803171951</v>
      </c>
      <c r="D23" s="71" t="s">
        <v>20</v>
      </c>
      <c r="E23" s="59">
        <v>4</v>
      </c>
      <c r="F23" s="105"/>
      <c r="G23" s="100"/>
      <c r="H23" s="103"/>
      <c r="I23" s="106"/>
      <c r="J23" s="106"/>
      <c r="K23" s="106"/>
      <c r="L23" s="105"/>
    </row>
    <row r="24" spans="1:12" ht="39.75" customHeight="1" thickBot="1">
      <c r="A24" s="125" t="s">
        <v>88</v>
      </c>
      <c r="B24" s="130"/>
      <c r="C24" s="130"/>
      <c r="D24" s="130"/>
      <c r="E24" s="130"/>
      <c r="F24" s="131"/>
      <c r="G24" s="63"/>
      <c r="H24" s="64"/>
      <c r="I24" s="64"/>
      <c r="J24" s="65"/>
      <c r="K24" s="76"/>
      <c r="L24" s="107"/>
    </row>
    <row r="25" spans="1:10" ht="29.25" customHeight="1">
      <c r="A25" s="88"/>
      <c r="B25" s="81" t="s">
        <v>8</v>
      </c>
      <c r="C25" s="97"/>
      <c r="D25" s="78"/>
      <c r="E25" s="78"/>
      <c r="F25" s="89"/>
      <c r="G25" s="90"/>
      <c r="H25" s="91"/>
      <c r="I25" s="92"/>
      <c r="J25" s="93"/>
    </row>
    <row r="27" spans="6:9" ht="15">
      <c r="F27" s="22" t="s">
        <v>9</v>
      </c>
      <c r="G27" s="23"/>
      <c r="H27" s="23"/>
      <c r="I27" s="23"/>
    </row>
    <row r="28" spans="6:9" ht="15">
      <c r="F28" s="24" t="s">
        <v>10</v>
      </c>
      <c r="G28" s="23"/>
      <c r="H28" s="23"/>
      <c r="I28" s="23"/>
    </row>
    <row r="29" spans="6:9" ht="15">
      <c r="F29" s="24" t="s">
        <v>11</v>
      </c>
      <c r="G29" s="23"/>
      <c r="H29" s="23"/>
      <c r="I29" s="23"/>
    </row>
  </sheetData>
  <sheetProtection/>
  <mergeCells count="3">
    <mergeCell ref="A6:K6"/>
    <mergeCell ref="A8:L8"/>
    <mergeCell ref="A24:F24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Wujczak Beata</dc:creator>
  <cp:keywords/>
  <dc:description/>
  <cp:lastModifiedBy>Wujczak Beata</cp:lastModifiedBy>
  <cp:lastPrinted>2019-07-19T06:58:09Z</cp:lastPrinted>
  <dcterms:created xsi:type="dcterms:W3CDTF">2019-07-09T12:22:58Z</dcterms:created>
  <dcterms:modified xsi:type="dcterms:W3CDTF">2019-07-19T06:59:44Z</dcterms:modified>
  <cp:category/>
  <cp:version/>
  <cp:contentType/>
  <cp:contentStatus/>
</cp:coreProperties>
</file>